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FF60F5D2-5105-440B-86C6-02172DCA427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Overview" sheetId="11" state="hidden" r:id="rId1"/>
    <sheet name="Handleiding" sheetId="15" r:id="rId2"/>
    <sheet name="Balans" sheetId="2" r:id="rId3"/>
    <sheet name="geldstroom realisaties en proj" sheetId="3" r:id="rId4"/>
    <sheet name="Vervangingsinvest" sheetId="12" r:id="rId5"/>
    <sheet name="Instandhoudingsforfait" sheetId="10" r:id="rId6"/>
    <sheet name="Financiering (ex-)statutairen" sheetId="14" r:id="rId7"/>
    <sheet name="ratioanalyse" sheetId="5" r:id="rId8"/>
    <sheet name="geraamde reële cashflow" sheetId="6" r:id="rId9"/>
    <sheet name="analyse investeringskost" sheetId="8" r:id="rId10"/>
    <sheet name="Controle" sheetId="13" r:id="rId11"/>
    <sheet name="Opmerkingen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1" l="1"/>
  <c r="B1" i="10"/>
  <c r="B17" i="10"/>
  <c r="C17" i="10" s="1"/>
  <c r="B16" i="10"/>
  <c r="B24" i="10"/>
  <c r="D24" i="10" s="1"/>
  <c r="B23" i="10"/>
  <c r="D23" i="10" s="1"/>
  <c r="B22" i="10"/>
  <c r="D22" i="10" s="1"/>
  <c r="B21" i="10"/>
  <c r="F21" i="10" s="1"/>
  <c r="B20" i="10"/>
  <c r="D20" i="10" s="1"/>
  <c r="B19" i="10"/>
  <c r="D19" i="10" s="1"/>
  <c r="B18" i="10"/>
  <c r="D18" i="10" s="1"/>
  <c r="A34" i="10"/>
  <c r="A33" i="10"/>
  <c r="A32" i="10"/>
  <c r="A31" i="10"/>
  <c r="A30" i="10"/>
  <c r="A29" i="10"/>
  <c r="A23" i="10"/>
  <c r="A28" i="10"/>
  <c r="A27" i="10"/>
  <c r="A16" i="10"/>
  <c r="A24" i="10"/>
  <c r="A22" i="10"/>
  <c r="A21" i="10"/>
  <c r="A20" i="10"/>
  <c r="A19" i="10"/>
  <c r="A18" i="10"/>
  <c r="A17" i="10"/>
  <c r="B9" i="10" l="1"/>
  <c r="D16" i="10"/>
  <c r="C22" i="10"/>
  <c r="E19" i="10"/>
  <c r="F18" i="10"/>
  <c r="F19" i="10"/>
  <c r="D21" i="10"/>
  <c r="E18" i="10"/>
  <c r="E23" i="10"/>
  <c r="F20" i="10"/>
  <c r="F23" i="10"/>
  <c r="C20" i="10"/>
  <c r="E20" i="10"/>
  <c r="C23" i="10"/>
  <c r="F24" i="10"/>
  <c r="E22" i="10"/>
  <c r="C18" i="10"/>
  <c r="E21" i="10"/>
  <c r="F22" i="10"/>
  <c r="C21" i="10"/>
  <c r="E24" i="10"/>
  <c r="C19" i="10"/>
  <c r="C24" i="10"/>
  <c r="D17" i="10"/>
  <c r="E17" i="10"/>
  <c r="E16" i="10"/>
  <c r="C16" i="10"/>
  <c r="C9" i="10" l="1"/>
  <c r="E9" i="10"/>
  <c r="D9" i="10"/>
  <c r="E4" i="6"/>
  <c r="D4" i="6" s="1"/>
  <c r="C4" i="6" s="1"/>
  <c r="E4" i="5"/>
  <c r="B13" i="13"/>
  <c r="B2" i="13"/>
  <c r="B1" i="13"/>
  <c r="A21" i="13"/>
  <c r="D4" i="5" l="1"/>
  <c r="C4" i="5" s="1"/>
  <c r="B20" i="13"/>
  <c r="B4" i="13"/>
  <c r="B15" i="13"/>
  <c r="B3" i="13"/>
  <c r="D5" i="13"/>
  <c r="B5" i="13"/>
  <c r="H5" i="11" l="1"/>
  <c r="H4" i="11"/>
  <c r="H3" i="11"/>
  <c r="H6" i="11"/>
  <c r="H2" i="11"/>
  <c r="H1" i="11"/>
  <c r="D18" i="5" l="1"/>
  <c r="E18" i="5"/>
  <c r="D42" i="5"/>
  <c r="E42" i="5"/>
  <c r="C42" i="5"/>
  <c r="C18" i="5"/>
  <c r="H10" i="10"/>
  <c r="G10" i="10"/>
  <c r="C10" i="10"/>
  <c r="D10" i="10"/>
  <c r="E10" i="10"/>
  <c r="F10" i="10"/>
  <c r="B10" i="10"/>
  <c r="G15" i="10" l="1"/>
  <c r="H15" i="10"/>
  <c r="F15" i="10"/>
  <c r="G22" i="10" l="1"/>
  <c r="G18" i="10"/>
  <c r="G24" i="10"/>
  <c r="G20" i="10"/>
  <c r="G23" i="10"/>
  <c r="G19" i="10"/>
  <c r="G21" i="10"/>
  <c r="H22" i="10"/>
  <c r="H24" i="10"/>
  <c r="H18" i="10"/>
  <c r="H19" i="10"/>
  <c r="H23" i="10"/>
  <c r="H20" i="10"/>
  <c r="H21" i="10"/>
  <c r="G17" i="10"/>
  <c r="G16" i="10"/>
  <c r="G9" i="10" s="1"/>
  <c r="H16" i="10"/>
  <c r="H17" i="10"/>
  <c r="H9" i="10"/>
  <c r="B1" i="3"/>
  <c r="E6" i="3"/>
  <c r="E40" i="3" s="1"/>
  <c r="N8" i="2"/>
  <c r="M8" i="2" s="1"/>
  <c r="L8" i="2" s="1"/>
  <c r="K8" i="2" s="1"/>
  <c r="J8" i="2" s="1"/>
  <c r="G8" i="2"/>
  <c r="F8" i="2" s="1"/>
  <c r="E8" i="2" s="1"/>
  <c r="D8" i="2" s="1"/>
  <c r="C8" i="2" s="1"/>
  <c r="D6" i="3" l="1"/>
  <c r="D40" i="3" s="1"/>
  <c r="E124" i="3"/>
  <c r="E39" i="3"/>
  <c r="D37" i="11" s="1"/>
  <c r="E30" i="11"/>
  <c r="E123" i="3"/>
  <c r="D4" i="14"/>
  <c r="A4" i="14"/>
  <c r="A5" i="14"/>
  <c r="A6" i="14"/>
  <c r="A7" i="14"/>
  <c r="C6" i="3" l="1"/>
  <c r="C40" i="3" s="1"/>
  <c r="E37" i="3"/>
  <c r="D124" i="3"/>
  <c r="D39" i="3"/>
  <c r="C37" i="11" s="1"/>
  <c r="D30" i="11"/>
  <c r="D123" i="3"/>
  <c r="C4" i="14"/>
  <c r="D7" i="14"/>
  <c r="E34" i="11"/>
  <c r="E33" i="11"/>
  <c r="B12" i="13"/>
  <c r="D37" i="3" l="1"/>
  <c r="B4" i="14"/>
  <c r="C39" i="3"/>
  <c r="C37" i="3" s="1"/>
  <c r="C7" i="14"/>
  <c r="D34" i="11"/>
  <c r="D33" i="11"/>
  <c r="B9" i="13"/>
  <c r="J50" i="2"/>
  <c r="K50" i="2"/>
  <c r="L50" i="2"/>
  <c r="M50" i="2"/>
  <c r="N50" i="2"/>
  <c r="B37" i="11" l="1"/>
  <c r="B7" i="14"/>
  <c r="J19" i="2"/>
  <c r="G27" i="2"/>
  <c r="F27" i="2"/>
  <c r="D27" i="2"/>
  <c r="C27" i="2"/>
  <c r="E15" i="5"/>
  <c r="D15" i="5"/>
  <c r="E16" i="5"/>
  <c r="D16" i="5"/>
  <c r="C16" i="5"/>
  <c r="E15" i="10" l="1"/>
  <c r="D15" i="10"/>
  <c r="C15" i="10"/>
  <c r="F17" i="10"/>
  <c r="F16" i="10"/>
  <c r="F9" i="10" s="1"/>
  <c r="D4" i="11" l="1"/>
  <c r="C7" i="11"/>
  <c r="D7" i="11"/>
  <c r="B7" i="11"/>
  <c r="C4" i="11"/>
  <c r="B4" i="11"/>
  <c r="D1" i="11" l="1"/>
  <c r="C1" i="11" l="1"/>
  <c r="B1" i="11" s="1"/>
  <c r="B58" i="10"/>
  <c r="B11" i="10"/>
  <c r="B5" i="8"/>
  <c r="B1" i="8"/>
  <c r="C6" i="6"/>
  <c r="D6" i="6"/>
  <c r="E6" i="6"/>
  <c r="C12" i="6"/>
  <c r="D12" i="6"/>
  <c r="E12" i="6"/>
  <c r="C13" i="6"/>
  <c r="D13" i="6"/>
  <c r="E13" i="6"/>
  <c r="C14" i="6"/>
  <c r="D14" i="6"/>
  <c r="E14" i="6"/>
  <c r="M34" i="2"/>
  <c r="M40" i="2"/>
  <c r="M31" i="2" s="1"/>
  <c r="C12" i="11" s="1"/>
  <c r="D9" i="5"/>
  <c r="D11" i="5" s="1"/>
  <c r="C23" i="5"/>
  <c r="D23" i="5"/>
  <c r="E23" i="5"/>
  <c r="L22" i="2"/>
  <c r="L21" i="2" s="1"/>
  <c r="J9" i="2"/>
  <c r="K9" i="2"/>
  <c r="L9" i="2"/>
  <c r="C39" i="5"/>
  <c r="M9" i="2"/>
  <c r="D39" i="5" s="1"/>
  <c r="N9" i="2"/>
  <c r="C14" i="2"/>
  <c r="C9" i="2"/>
  <c r="C50" i="2" s="1"/>
  <c r="D14" i="2"/>
  <c r="D9" i="2" s="1"/>
  <c r="D50" i="2" s="1"/>
  <c r="D34" i="2"/>
  <c r="D41" i="2"/>
  <c r="E14" i="2"/>
  <c r="E9" i="2"/>
  <c r="F14" i="2"/>
  <c r="F9" i="2" s="1"/>
  <c r="F50" i="2" s="1"/>
  <c r="G14" i="2"/>
  <c r="G9" i="2" s="1"/>
  <c r="G50" i="2" s="1"/>
  <c r="J22" i="2"/>
  <c r="K22" i="2"/>
  <c r="K21" i="2"/>
  <c r="M22" i="2"/>
  <c r="M21" i="2" s="1"/>
  <c r="D28" i="5" s="1"/>
  <c r="N22" i="2"/>
  <c r="C34" i="2"/>
  <c r="C41" i="2"/>
  <c r="E34" i="2"/>
  <c r="E27" i="2" s="1"/>
  <c r="E41" i="2"/>
  <c r="L34" i="2"/>
  <c r="L40" i="2"/>
  <c r="F34" i="2"/>
  <c r="G34" i="2"/>
  <c r="G41" i="2"/>
  <c r="J34" i="2"/>
  <c r="K34" i="2"/>
  <c r="N34" i="2"/>
  <c r="N40" i="2"/>
  <c r="E9" i="5" s="1"/>
  <c r="J40" i="2"/>
  <c r="J31" i="2" s="1"/>
  <c r="K40" i="2"/>
  <c r="N31" i="2"/>
  <c r="F41" i="2"/>
  <c r="N19" i="2"/>
  <c r="E39" i="5"/>
  <c r="M19" i="2"/>
  <c r="F33" i="2"/>
  <c r="G33" i="2"/>
  <c r="E8" i="5" s="1"/>
  <c r="E11" i="5" s="1"/>
  <c r="N21" i="2"/>
  <c r="J21" i="2"/>
  <c r="D8" i="5"/>
  <c r="D12" i="11"/>
  <c r="E33" i="5"/>
  <c r="E28" i="5"/>
  <c r="D12" i="10" l="1"/>
  <c r="B17" i="13"/>
  <c r="E50" i="2"/>
  <c r="E33" i="3"/>
  <c r="F6" i="3"/>
  <c r="F40" i="3" s="1"/>
  <c r="E88" i="3"/>
  <c r="E89" i="3" s="1"/>
  <c r="E62" i="3"/>
  <c r="E71" i="3" s="1"/>
  <c r="E9" i="3"/>
  <c r="E8" i="3" s="1"/>
  <c r="B9" i="8"/>
  <c r="B12" i="8" s="1"/>
  <c r="C12" i="10"/>
  <c r="E12" i="10"/>
  <c r="F12" i="10"/>
  <c r="G12" i="10"/>
  <c r="B12" i="10"/>
  <c r="B6" i="10" s="1"/>
  <c r="K19" i="2"/>
  <c r="K31" i="2"/>
  <c r="D33" i="5"/>
  <c r="E40" i="5"/>
  <c r="D11" i="11" s="1"/>
  <c r="C9" i="5"/>
  <c r="L31" i="2"/>
  <c r="C28" i="5"/>
  <c r="C11" i="10"/>
  <c r="C6" i="10" s="1"/>
  <c r="C33" i="2"/>
  <c r="D33" i="2"/>
  <c r="D40" i="5"/>
  <c r="C11" i="11" s="1"/>
  <c r="L19" i="2"/>
  <c r="E33" i="2"/>
  <c r="C15" i="5" s="1"/>
  <c r="F99" i="3" l="1"/>
  <c r="F23" i="11" s="1"/>
  <c r="F101" i="3"/>
  <c r="F124" i="3"/>
  <c r="F39" i="3"/>
  <c r="E37" i="11" s="1"/>
  <c r="F30" i="11"/>
  <c r="B15" i="11"/>
  <c r="B18" i="11" s="1"/>
  <c r="F123" i="3"/>
  <c r="F107" i="3"/>
  <c r="E4" i="14"/>
  <c r="C2" i="12"/>
  <c r="B19" i="13"/>
  <c r="E72" i="3"/>
  <c r="D62" i="3"/>
  <c r="D71" i="3" s="1"/>
  <c r="D72" i="3" s="1"/>
  <c r="D9" i="3"/>
  <c r="D8" i="3" s="1"/>
  <c r="D88" i="3"/>
  <c r="D89" i="3" s="1"/>
  <c r="D33" i="3"/>
  <c r="F4" i="6"/>
  <c r="G6" i="3"/>
  <c r="F9" i="3"/>
  <c r="F8" i="3" s="1"/>
  <c r="F88" i="3"/>
  <c r="F89" i="3" s="1"/>
  <c r="F33" i="3"/>
  <c r="F122" i="3" s="1"/>
  <c r="F62" i="3"/>
  <c r="F71" i="3" s="1"/>
  <c r="F72" i="3" s="1"/>
  <c r="D8" i="11"/>
  <c r="D9" i="11" s="1"/>
  <c r="D10" i="11" s="1"/>
  <c r="C8" i="5"/>
  <c r="C11" i="5" s="1"/>
  <c r="C33" i="5"/>
  <c r="C40" i="5"/>
  <c r="B11" i="11" s="1"/>
  <c r="D11" i="10"/>
  <c r="D6" i="10" s="1"/>
  <c r="G48" i="3"/>
  <c r="G49" i="3"/>
  <c r="G50" i="3"/>
  <c r="G47" i="3" l="1"/>
  <c r="G101" i="3"/>
  <c r="G44" i="3"/>
  <c r="G42" i="3"/>
  <c r="G43" i="3"/>
  <c r="G45" i="3"/>
  <c r="F37" i="3"/>
  <c r="G124" i="3"/>
  <c r="G39" i="3"/>
  <c r="F37" i="11" s="1"/>
  <c r="E7" i="14"/>
  <c r="F26" i="11"/>
  <c r="F25" i="11"/>
  <c r="G30" i="11"/>
  <c r="C15" i="11"/>
  <c r="C18" i="11" s="1"/>
  <c r="G123" i="3"/>
  <c r="G107" i="3"/>
  <c r="F4" i="14"/>
  <c r="E122" i="3"/>
  <c r="E32" i="11" s="1"/>
  <c r="F32" i="11"/>
  <c r="F34" i="11"/>
  <c r="F33" i="11"/>
  <c r="D2" i="12"/>
  <c r="C8" i="11"/>
  <c r="C9" i="11" s="1"/>
  <c r="C10" i="11" s="1"/>
  <c r="C33" i="3"/>
  <c r="D122" i="3" s="1"/>
  <c r="D32" i="11" s="1"/>
  <c r="C9" i="3"/>
  <c r="C88" i="3"/>
  <c r="C89" i="3" s="1"/>
  <c r="C62" i="3"/>
  <c r="C71" i="3" s="1"/>
  <c r="G4" i="6"/>
  <c r="H6" i="3"/>
  <c r="G88" i="3"/>
  <c r="G89" i="3" s="1"/>
  <c r="G33" i="3"/>
  <c r="G122" i="3" s="1"/>
  <c r="G62" i="3"/>
  <c r="G71" i="3" s="1"/>
  <c r="G72" i="3" s="1"/>
  <c r="G9" i="3"/>
  <c r="G8" i="3" s="1"/>
  <c r="F14" i="6"/>
  <c r="F6" i="6"/>
  <c r="F12" i="6"/>
  <c r="F13" i="6"/>
  <c r="E11" i="10"/>
  <c r="E6" i="10" s="1"/>
  <c r="H48" i="3"/>
  <c r="H49" i="3"/>
  <c r="H50" i="3"/>
  <c r="G40" i="3" l="1"/>
  <c r="C72" i="3"/>
  <c r="B6" i="13"/>
  <c r="C8" i="3"/>
  <c r="H101" i="3"/>
  <c r="H43" i="3"/>
  <c r="H45" i="3"/>
  <c r="H47" i="3"/>
  <c r="H44" i="3"/>
  <c r="H42" i="3"/>
  <c r="G37" i="3"/>
  <c r="H124" i="3"/>
  <c r="H39" i="3"/>
  <c r="G37" i="11" s="1"/>
  <c r="G33" i="11"/>
  <c r="G32" i="11"/>
  <c r="G34" i="11"/>
  <c r="H30" i="11"/>
  <c r="D15" i="11"/>
  <c r="D18" i="11" s="1"/>
  <c r="H123" i="3"/>
  <c r="H107" i="3"/>
  <c r="G4" i="14"/>
  <c r="F7" i="14"/>
  <c r="E2" i="12"/>
  <c r="I6" i="3"/>
  <c r="H88" i="3"/>
  <c r="H89" i="3" s="1"/>
  <c r="H9" i="3"/>
  <c r="H8" i="3" s="1"/>
  <c r="H4" i="6"/>
  <c r="H62" i="3"/>
  <c r="H71" i="3" s="1"/>
  <c r="H72" i="3" s="1"/>
  <c r="H33" i="3"/>
  <c r="H122" i="3" s="1"/>
  <c r="B8" i="11"/>
  <c r="B9" i="11" s="1"/>
  <c r="B10" i="11" s="1"/>
  <c r="G12" i="6"/>
  <c r="G14" i="6"/>
  <c r="G6" i="6"/>
  <c r="G13" i="6"/>
  <c r="F11" i="10"/>
  <c r="F6" i="10" s="1"/>
  <c r="I48" i="3"/>
  <c r="I49" i="3"/>
  <c r="I50" i="3"/>
  <c r="H40" i="3" l="1"/>
  <c r="I101" i="3"/>
  <c r="I45" i="3"/>
  <c r="I47" i="3"/>
  <c r="I44" i="3"/>
  <c r="I43" i="3"/>
  <c r="I42" i="3"/>
  <c r="H37" i="3"/>
  <c r="I124" i="3"/>
  <c r="I39" i="3"/>
  <c r="I37" i="3" s="1"/>
  <c r="I30" i="11"/>
  <c r="E15" i="11"/>
  <c r="E18" i="11" s="1"/>
  <c r="I123" i="3"/>
  <c r="I107" i="3"/>
  <c r="H4" i="14"/>
  <c r="G7" i="14"/>
  <c r="H33" i="11"/>
  <c r="H32" i="11"/>
  <c r="H34" i="11"/>
  <c r="F2" i="12"/>
  <c r="H14" i="6"/>
  <c r="H6" i="6"/>
  <c r="H13" i="6"/>
  <c r="H12" i="6"/>
  <c r="J6" i="3"/>
  <c r="I33" i="3"/>
  <c r="I122" i="3" s="1"/>
  <c r="I9" i="3"/>
  <c r="I8" i="3" s="1"/>
  <c r="I88" i="3"/>
  <c r="I89" i="3" s="1"/>
  <c r="I62" i="3"/>
  <c r="I71" i="3" s="1"/>
  <c r="I72" i="3" s="1"/>
  <c r="I4" i="6"/>
  <c r="G11" i="10"/>
  <c r="G6" i="10" s="1"/>
  <c r="J48" i="3"/>
  <c r="J49" i="3"/>
  <c r="J50" i="3"/>
  <c r="I40" i="3" l="1"/>
  <c r="H37" i="11"/>
  <c r="J43" i="3"/>
  <c r="J42" i="3"/>
  <c r="J47" i="3"/>
  <c r="J45" i="3"/>
  <c r="J44" i="3"/>
  <c r="J101" i="3"/>
  <c r="G2" i="12"/>
  <c r="J124" i="3"/>
  <c r="J39" i="3"/>
  <c r="I37" i="11" s="1"/>
  <c r="H7" i="14"/>
  <c r="I33" i="11"/>
  <c r="I32" i="11"/>
  <c r="I34" i="11"/>
  <c r="J30" i="11"/>
  <c r="F15" i="11"/>
  <c r="F18" i="11" s="1"/>
  <c r="J123" i="3"/>
  <c r="J107" i="3"/>
  <c r="I4" i="14"/>
  <c r="I6" i="6"/>
  <c r="I14" i="6"/>
  <c r="I12" i="6"/>
  <c r="I13" i="6"/>
  <c r="K6" i="3"/>
  <c r="J62" i="3"/>
  <c r="J71" i="3" s="1"/>
  <c r="J72" i="3" s="1"/>
  <c r="J33" i="3"/>
  <c r="J122" i="3" s="1"/>
  <c r="J4" i="6"/>
  <c r="J9" i="3"/>
  <c r="J88" i="3"/>
  <c r="J89" i="3" s="1"/>
  <c r="K48" i="3"/>
  <c r="K49" i="3"/>
  <c r="K50" i="3"/>
  <c r="J40" i="3" l="1"/>
  <c r="J8" i="3"/>
  <c r="K101" i="3"/>
  <c r="K47" i="3"/>
  <c r="K44" i="3"/>
  <c r="K42" i="3"/>
  <c r="K43" i="3"/>
  <c r="K45" i="3"/>
  <c r="J37" i="3"/>
  <c r="K124" i="3"/>
  <c r="K39" i="3"/>
  <c r="J37" i="11" s="1"/>
  <c r="I7" i="14"/>
  <c r="J32" i="11"/>
  <c r="J33" i="11"/>
  <c r="J34" i="11"/>
  <c r="K30" i="11"/>
  <c r="G15" i="11"/>
  <c r="G18" i="11" s="1"/>
  <c r="K123" i="3"/>
  <c r="K107" i="3"/>
  <c r="J4" i="14"/>
  <c r="H2" i="12"/>
  <c r="J13" i="6"/>
  <c r="J6" i="6"/>
  <c r="J14" i="6"/>
  <c r="J12" i="6"/>
  <c r="L6" i="3"/>
  <c r="K9" i="3"/>
  <c r="K8" i="3" s="1"/>
  <c r="K4" i="6"/>
  <c r="K62" i="3"/>
  <c r="K71" i="3" s="1"/>
  <c r="K72" i="3" s="1"/>
  <c r="K88" i="3"/>
  <c r="K89" i="3" s="1"/>
  <c r="K33" i="3"/>
  <c r="K122" i="3" s="1"/>
  <c r="L48" i="3"/>
  <c r="L49" i="3"/>
  <c r="L50" i="3"/>
  <c r="K40" i="3" l="1"/>
  <c r="L101" i="3"/>
  <c r="L47" i="3"/>
  <c r="L43" i="3"/>
  <c r="L45" i="3"/>
  <c r="L42" i="3"/>
  <c r="L44" i="3"/>
  <c r="K37" i="3"/>
  <c r="L124" i="3"/>
  <c r="M6" i="3"/>
  <c r="L39" i="3"/>
  <c r="K37" i="11" s="1"/>
  <c r="K32" i="11"/>
  <c r="K33" i="11"/>
  <c r="K34" i="11"/>
  <c r="J7" i="14"/>
  <c r="L30" i="11"/>
  <c r="H15" i="11"/>
  <c r="L107" i="3"/>
  <c r="L123" i="3"/>
  <c r="K4" i="14"/>
  <c r="I2" i="12"/>
  <c r="K13" i="6"/>
  <c r="K6" i="6"/>
  <c r="K14" i="6"/>
  <c r="K12" i="6"/>
  <c r="L33" i="3"/>
  <c r="L122" i="3" s="1"/>
  <c r="L9" i="3"/>
  <c r="L8" i="3" s="1"/>
  <c r="L62" i="3"/>
  <c r="L71" i="3" s="1"/>
  <c r="L72" i="3" s="1"/>
  <c r="L4" i="6"/>
  <c r="L88" i="3"/>
  <c r="L89" i="3" s="1"/>
  <c r="M48" i="3"/>
  <c r="M49" i="3"/>
  <c r="M50" i="3"/>
  <c r="L40" i="3" l="1"/>
  <c r="M101" i="3"/>
  <c r="M47" i="3"/>
  <c r="M44" i="3"/>
  <c r="M43" i="3"/>
  <c r="M45" i="3"/>
  <c r="M42" i="3"/>
  <c r="L37" i="3"/>
  <c r="M124" i="3"/>
  <c r="M39" i="3"/>
  <c r="L37" i="11" s="1"/>
  <c r="N6" i="3"/>
  <c r="K7" i="14"/>
  <c r="M30" i="11"/>
  <c r="I15" i="11"/>
  <c r="M107" i="3"/>
  <c r="M123" i="3"/>
  <c r="L4" i="14"/>
  <c r="H18" i="11"/>
  <c r="L33" i="11"/>
  <c r="L32" i="11"/>
  <c r="L34" i="11"/>
  <c r="J2" i="12"/>
  <c r="M9" i="3"/>
  <c r="M8" i="3" s="1"/>
  <c r="M62" i="3"/>
  <c r="M71" i="3" s="1"/>
  <c r="M72" i="3" s="1"/>
  <c r="M33" i="3"/>
  <c r="M122" i="3" s="1"/>
  <c r="M4" i="6"/>
  <c r="M88" i="3"/>
  <c r="M89" i="3" s="1"/>
  <c r="L12" i="6"/>
  <c r="L14" i="6"/>
  <c r="L13" i="6"/>
  <c r="L6" i="6"/>
  <c r="N48" i="3"/>
  <c r="N49" i="3"/>
  <c r="N50" i="3"/>
  <c r="M40" i="3" l="1"/>
  <c r="N101" i="3"/>
  <c r="N44" i="3"/>
  <c r="N47" i="3"/>
  <c r="N45" i="3"/>
  <c r="N43" i="3"/>
  <c r="N42" i="3"/>
  <c r="M37" i="3"/>
  <c r="N124" i="3"/>
  <c r="N39" i="3"/>
  <c r="N37" i="3" s="1"/>
  <c r="I18" i="11"/>
  <c r="N30" i="11"/>
  <c r="J15" i="11"/>
  <c r="N123" i="3"/>
  <c r="N107" i="3"/>
  <c r="M4" i="14"/>
  <c r="M32" i="11"/>
  <c r="M34" i="11"/>
  <c r="M33" i="11"/>
  <c r="L7" i="14"/>
  <c r="K2" i="12"/>
  <c r="M6" i="6"/>
  <c r="M12" i="6"/>
  <c r="M13" i="6"/>
  <c r="M14" i="6"/>
  <c r="O6" i="3"/>
  <c r="N4" i="6"/>
  <c r="N88" i="3"/>
  <c r="N89" i="3" s="1"/>
  <c r="N9" i="3"/>
  <c r="N8" i="3" s="1"/>
  <c r="N33" i="3"/>
  <c r="N122" i="3" s="1"/>
  <c r="N62" i="3"/>
  <c r="N71" i="3" s="1"/>
  <c r="N72" i="3" s="1"/>
  <c r="O48" i="3"/>
  <c r="O49" i="3"/>
  <c r="O50" i="3"/>
  <c r="N40" i="3" l="1"/>
  <c r="M37" i="11"/>
  <c r="O101" i="3"/>
  <c r="O42" i="3"/>
  <c r="O47" i="3"/>
  <c r="O45" i="3"/>
  <c r="O44" i="3"/>
  <c r="O43" i="3"/>
  <c r="O124" i="3"/>
  <c r="O39" i="3"/>
  <c r="N37" i="11" s="1"/>
  <c r="M7" i="14"/>
  <c r="N32" i="11"/>
  <c r="N34" i="11"/>
  <c r="N33" i="11"/>
  <c r="O30" i="11"/>
  <c r="K15" i="11"/>
  <c r="O123" i="3"/>
  <c r="O107" i="3"/>
  <c r="N4" i="14"/>
  <c r="J18" i="11"/>
  <c r="L2" i="12"/>
  <c r="N14" i="6"/>
  <c r="N13" i="6"/>
  <c r="N12" i="6"/>
  <c r="N6" i="6"/>
  <c r="P6" i="3"/>
  <c r="O33" i="3"/>
  <c r="O122" i="3" s="1"/>
  <c r="O4" i="6"/>
  <c r="O88" i="3"/>
  <c r="O89" i="3" s="1"/>
  <c r="O62" i="3"/>
  <c r="O71" i="3" s="1"/>
  <c r="O72" i="3" s="1"/>
  <c r="O9" i="3"/>
  <c r="O8" i="3" s="1"/>
  <c r="P48" i="3"/>
  <c r="P49" i="3"/>
  <c r="P50" i="3"/>
  <c r="O40" i="3" l="1"/>
  <c r="O37" i="3"/>
  <c r="P101" i="3"/>
  <c r="P47" i="3"/>
  <c r="P45" i="3"/>
  <c r="P43" i="3"/>
  <c r="P42" i="3"/>
  <c r="P44" i="3"/>
  <c r="P124" i="3"/>
  <c r="P39" i="3"/>
  <c r="O37" i="11" s="1"/>
  <c r="N7" i="14"/>
  <c r="K18" i="11"/>
  <c r="O32" i="11"/>
  <c r="O34" i="11"/>
  <c r="O33" i="11"/>
  <c r="P30" i="11"/>
  <c r="L15" i="11"/>
  <c r="P123" i="3"/>
  <c r="P107" i="3"/>
  <c r="O4" i="14"/>
  <c r="M2" i="12"/>
  <c r="Q6" i="3"/>
  <c r="P9" i="3"/>
  <c r="P8" i="3" s="1"/>
  <c r="P88" i="3"/>
  <c r="P89" i="3" s="1"/>
  <c r="P62" i="3"/>
  <c r="P71" i="3" s="1"/>
  <c r="P72" i="3" s="1"/>
  <c r="P4" i="6"/>
  <c r="P33" i="3"/>
  <c r="P122" i="3" s="1"/>
  <c r="O13" i="6"/>
  <c r="O6" i="6"/>
  <c r="O14" i="6"/>
  <c r="O12" i="6"/>
  <c r="Q48" i="3" l="1"/>
  <c r="Q50" i="3"/>
  <c r="Q49" i="3"/>
  <c r="P40" i="3"/>
  <c r="P37" i="3"/>
  <c r="Q40" i="3"/>
  <c r="Q8" i="3"/>
  <c r="P37" i="11"/>
  <c r="Q101" i="3"/>
  <c r="Q44" i="3"/>
  <c r="Q47" i="3"/>
  <c r="Q43" i="3"/>
  <c r="Q45" i="3"/>
  <c r="Q42" i="3"/>
  <c r="Q37" i="3"/>
  <c r="Q124" i="3"/>
  <c r="Q39" i="3"/>
  <c r="L18" i="11"/>
  <c r="P32" i="11"/>
  <c r="P34" i="11"/>
  <c r="P33" i="11"/>
  <c r="Q30" i="11"/>
  <c r="M15" i="11"/>
  <c r="Q123" i="3"/>
  <c r="Q107" i="3"/>
  <c r="P4" i="14"/>
  <c r="O7" i="14"/>
  <c r="N2" i="12"/>
  <c r="P6" i="6"/>
  <c r="P14" i="6"/>
  <c r="P12" i="6"/>
  <c r="P13" i="6"/>
  <c r="R6" i="3"/>
  <c r="Q88" i="3"/>
  <c r="Q89" i="3" s="1"/>
  <c r="Q4" i="6"/>
  <c r="Q62" i="3"/>
  <c r="Q71" i="3" s="1"/>
  <c r="Q72" i="3" s="1"/>
  <c r="Q33" i="3"/>
  <c r="Q122" i="3" s="1"/>
  <c r="Q9" i="3"/>
  <c r="R49" i="3" l="1"/>
  <c r="R48" i="3"/>
  <c r="R50" i="3"/>
  <c r="Q37" i="11"/>
  <c r="R40" i="3"/>
  <c r="R99" i="3"/>
  <c r="R8" i="3"/>
  <c r="R101" i="3"/>
  <c r="R43" i="3"/>
  <c r="R42" i="3"/>
  <c r="R44" i="3"/>
  <c r="R47" i="3"/>
  <c r="R45" i="3"/>
  <c r="R124" i="3"/>
  <c r="R37" i="3"/>
  <c r="R39" i="3"/>
  <c r="M18" i="11"/>
  <c r="Q33" i="11"/>
  <c r="Q32" i="11"/>
  <c r="Q34" i="11"/>
  <c r="R30" i="11"/>
  <c r="N15" i="11"/>
  <c r="R123" i="3"/>
  <c r="R107" i="3"/>
  <c r="Q4" i="14"/>
  <c r="P7" i="14"/>
  <c r="O2" i="12"/>
  <c r="Q12" i="6"/>
  <c r="Q6" i="6"/>
  <c r="Q13" i="6"/>
  <c r="Q14" i="6"/>
  <c r="S6" i="3"/>
  <c r="R9" i="3"/>
  <c r="R62" i="3"/>
  <c r="R71" i="3" s="1"/>
  <c r="R72" i="3" s="1"/>
  <c r="R88" i="3"/>
  <c r="R89" i="3" s="1"/>
  <c r="R33" i="3"/>
  <c r="R122" i="3" s="1"/>
  <c r="R4" i="6"/>
  <c r="S48" i="3" l="1"/>
  <c r="S50" i="3"/>
  <c r="S49" i="3"/>
  <c r="S40" i="3"/>
  <c r="S8" i="3"/>
  <c r="R37" i="11"/>
  <c r="S101" i="3"/>
  <c r="S44" i="3"/>
  <c r="S45" i="3"/>
  <c r="S47" i="3"/>
  <c r="S42" i="3"/>
  <c r="S43" i="3"/>
  <c r="S37" i="3"/>
  <c r="S124" i="3"/>
  <c r="S39" i="3"/>
  <c r="Q7" i="14"/>
  <c r="N18" i="11"/>
  <c r="R32" i="11"/>
  <c r="R33" i="11"/>
  <c r="R34" i="11"/>
  <c r="S30" i="11"/>
  <c r="O15" i="11"/>
  <c r="S123" i="3"/>
  <c r="S107" i="3"/>
  <c r="R4" i="14"/>
  <c r="P2" i="12"/>
  <c r="R12" i="6"/>
  <c r="R13" i="6"/>
  <c r="R6" i="6"/>
  <c r="R14" i="6"/>
  <c r="T6" i="3"/>
  <c r="S62" i="3"/>
  <c r="S71" i="3" s="1"/>
  <c r="S72" i="3" s="1"/>
  <c r="S9" i="3"/>
  <c r="S4" i="6"/>
  <c r="S88" i="3"/>
  <c r="S89" i="3" s="1"/>
  <c r="S33" i="3"/>
  <c r="S122" i="3" s="1"/>
  <c r="T48" i="3" l="1"/>
  <c r="T50" i="3"/>
  <c r="T49" i="3"/>
  <c r="T40" i="3"/>
  <c r="T8" i="3"/>
  <c r="S37" i="11"/>
  <c r="T101" i="3"/>
  <c r="T42" i="3"/>
  <c r="T45" i="3"/>
  <c r="T43" i="3"/>
  <c r="T44" i="3"/>
  <c r="T47" i="3"/>
  <c r="T37" i="3"/>
  <c r="T124" i="3"/>
  <c r="T39" i="3"/>
  <c r="R7" i="14"/>
  <c r="O18" i="11"/>
  <c r="S32" i="11"/>
  <c r="S33" i="11"/>
  <c r="S34" i="11"/>
  <c r="T30" i="11"/>
  <c r="P15" i="11"/>
  <c r="T107" i="3"/>
  <c r="T123" i="3"/>
  <c r="S4" i="14"/>
  <c r="Q2" i="12"/>
  <c r="U6" i="3"/>
  <c r="T4" i="6"/>
  <c r="T9" i="3"/>
  <c r="T33" i="3"/>
  <c r="T122" i="3" s="1"/>
  <c r="T62" i="3"/>
  <c r="T71" i="3" s="1"/>
  <c r="T72" i="3" s="1"/>
  <c r="T88" i="3"/>
  <c r="T89" i="3" s="1"/>
  <c r="S14" i="6"/>
  <c r="S6" i="6"/>
  <c r="S13" i="6"/>
  <c r="S12" i="6"/>
  <c r="U49" i="3" l="1"/>
  <c r="U48" i="3"/>
  <c r="U50" i="3"/>
  <c r="T37" i="11"/>
  <c r="U40" i="3"/>
  <c r="U99" i="3"/>
  <c r="U8" i="3"/>
  <c r="U101" i="3"/>
  <c r="U47" i="3"/>
  <c r="U45" i="3"/>
  <c r="U42" i="3"/>
  <c r="U43" i="3"/>
  <c r="U44" i="3"/>
  <c r="U37" i="3"/>
  <c r="U124" i="3"/>
  <c r="U39" i="3"/>
  <c r="S7" i="14"/>
  <c r="P18" i="11"/>
  <c r="U30" i="11"/>
  <c r="Q15" i="11"/>
  <c r="U107" i="3"/>
  <c r="U123" i="3"/>
  <c r="T4" i="14"/>
  <c r="T33" i="11"/>
  <c r="T32" i="11"/>
  <c r="T34" i="11"/>
  <c r="R2" i="12"/>
  <c r="T12" i="6"/>
  <c r="T13" i="6"/>
  <c r="T6" i="6"/>
  <c r="T14" i="6"/>
  <c r="V6" i="3"/>
  <c r="U88" i="3"/>
  <c r="U89" i="3" s="1"/>
  <c r="U9" i="3"/>
  <c r="U62" i="3"/>
  <c r="U71" i="3" s="1"/>
  <c r="U72" i="3" s="1"/>
  <c r="U33" i="3"/>
  <c r="U122" i="3" s="1"/>
  <c r="U4" i="6"/>
  <c r="V48" i="3" l="1"/>
  <c r="V49" i="3"/>
  <c r="V50" i="3"/>
  <c r="V40" i="3"/>
  <c r="V8" i="3"/>
  <c r="U37" i="11"/>
  <c r="V101" i="3"/>
  <c r="V44" i="3"/>
  <c r="V47" i="3"/>
  <c r="V43" i="3"/>
  <c r="V42" i="3"/>
  <c r="V45" i="3"/>
  <c r="V37" i="3"/>
  <c r="V124" i="3"/>
  <c r="V39" i="3"/>
  <c r="T7" i="14"/>
  <c r="U33" i="11"/>
  <c r="U32" i="11"/>
  <c r="U34" i="11"/>
  <c r="V30" i="11"/>
  <c r="R15" i="11"/>
  <c r="V123" i="3"/>
  <c r="V107" i="3"/>
  <c r="U4" i="14"/>
  <c r="Q18" i="11"/>
  <c r="S2" i="12"/>
  <c r="W6" i="3"/>
  <c r="V9" i="3"/>
  <c r="V33" i="3"/>
  <c r="V122" i="3" s="1"/>
  <c r="V88" i="3"/>
  <c r="V89" i="3" s="1"/>
  <c r="V4" i="6"/>
  <c r="V62" i="3"/>
  <c r="V71" i="3" s="1"/>
  <c r="V72" i="3" s="1"/>
  <c r="U13" i="6"/>
  <c r="U14" i="6"/>
  <c r="U6" i="6"/>
  <c r="U12" i="6"/>
  <c r="W49" i="3" l="1"/>
  <c r="W48" i="3"/>
  <c r="W50" i="3"/>
  <c r="W40" i="3"/>
  <c r="W8" i="3"/>
  <c r="V37" i="11"/>
  <c r="W101" i="3"/>
  <c r="W44" i="3"/>
  <c r="W43" i="3"/>
  <c r="W42" i="3"/>
  <c r="W45" i="3"/>
  <c r="W47" i="3"/>
  <c r="W37" i="3"/>
  <c r="W124" i="3"/>
  <c r="W39" i="3"/>
  <c r="R18" i="11"/>
  <c r="V33" i="11"/>
  <c r="V32" i="11"/>
  <c r="V34" i="11"/>
  <c r="W30" i="11"/>
  <c r="S15" i="11"/>
  <c r="W123" i="3"/>
  <c r="W107" i="3"/>
  <c r="V4" i="14"/>
  <c r="U7" i="14"/>
  <c r="T2" i="12"/>
  <c r="V6" i="6"/>
  <c r="V13" i="6"/>
  <c r="V14" i="6"/>
  <c r="V12" i="6"/>
  <c r="X6" i="3"/>
  <c r="W62" i="3"/>
  <c r="W71" i="3" s="1"/>
  <c r="W72" i="3" s="1"/>
  <c r="W33" i="3"/>
  <c r="W122" i="3" s="1"/>
  <c r="W4" i="6"/>
  <c r="W9" i="3"/>
  <c r="W88" i="3"/>
  <c r="W89" i="3" s="1"/>
  <c r="X49" i="3" l="1"/>
  <c r="X48" i="3"/>
  <c r="X50" i="3"/>
  <c r="W37" i="11"/>
  <c r="X40" i="3"/>
  <c r="X99" i="3"/>
  <c r="X8" i="3"/>
  <c r="X101" i="3"/>
  <c r="X45" i="3"/>
  <c r="X43" i="3"/>
  <c r="X47" i="3"/>
  <c r="X42" i="3"/>
  <c r="X44" i="3"/>
  <c r="X124" i="3"/>
  <c r="X37" i="3"/>
  <c r="X39" i="3"/>
  <c r="V7" i="14"/>
  <c r="S18" i="11"/>
  <c r="X30" i="11"/>
  <c r="T15" i="11"/>
  <c r="X123" i="3"/>
  <c r="X107" i="3"/>
  <c r="W4" i="14"/>
  <c r="W32" i="11"/>
  <c r="W34" i="11"/>
  <c r="W33" i="11"/>
  <c r="U2" i="12"/>
  <c r="W14" i="6"/>
  <c r="W13" i="6"/>
  <c r="W6" i="6"/>
  <c r="W12" i="6"/>
  <c r="Y6" i="3"/>
  <c r="X9" i="3"/>
  <c r="X62" i="3"/>
  <c r="X71" i="3" s="1"/>
  <c r="X72" i="3" s="1"/>
  <c r="X33" i="3"/>
  <c r="X122" i="3" s="1"/>
  <c r="X4" i="6"/>
  <c r="X88" i="3"/>
  <c r="X89" i="3" s="1"/>
  <c r="Y49" i="3" l="1"/>
  <c r="Y48" i="3"/>
  <c r="Y50" i="3"/>
  <c r="Y40" i="3"/>
  <c r="Y8" i="3"/>
  <c r="X37" i="11"/>
  <c r="Y101" i="3"/>
  <c r="Y42" i="3"/>
  <c r="Y43" i="3"/>
  <c r="Y44" i="3"/>
  <c r="Y47" i="3"/>
  <c r="Y45" i="3"/>
  <c r="Y124" i="3"/>
  <c r="Y37" i="3"/>
  <c r="Y39" i="3"/>
  <c r="W7" i="14"/>
  <c r="X32" i="11"/>
  <c r="X34" i="11"/>
  <c r="X33" i="11"/>
  <c r="Y30" i="11"/>
  <c r="U15" i="11"/>
  <c r="Y123" i="3"/>
  <c r="Y107" i="3"/>
  <c r="X4" i="14"/>
  <c r="T18" i="11"/>
  <c r="V2" i="12"/>
  <c r="Z6" i="3"/>
  <c r="Y88" i="3"/>
  <c r="Y89" i="3" s="1"/>
  <c r="Y62" i="3"/>
  <c r="Y71" i="3" s="1"/>
  <c r="Y72" i="3" s="1"/>
  <c r="Y9" i="3"/>
  <c r="Y4" i="6"/>
  <c r="Y33" i="3"/>
  <c r="Y122" i="3" s="1"/>
  <c r="X14" i="6"/>
  <c r="X12" i="6"/>
  <c r="X13" i="6"/>
  <c r="X6" i="6"/>
  <c r="Z49" i="3" l="1"/>
  <c r="Z48" i="3"/>
  <c r="Z50" i="3"/>
  <c r="Z40" i="3"/>
  <c r="Z8" i="3"/>
  <c r="Y37" i="11"/>
  <c r="Z101" i="3"/>
  <c r="Z43" i="3"/>
  <c r="Z44" i="3"/>
  <c r="Z47" i="3"/>
  <c r="Z42" i="3"/>
  <c r="Z45" i="3"/>
  <c r="Z124" i="3"/>
  <c r="Z37" i="3"/>
  <c r="Z39" i="3"/>
  <c r="U18" i="11"/>
  <c r="Y32" i="11"/>
  <c r="Y34" i="11"/>
  <c r="Y33" i="11"/>
  <c r="X7" i="14"/>
  <c r="Z30" i="11"/>
  <c r="V15" i="11"/>
  <c r="Z123" i="3"/>
  <c r="Z107" i="3"/>
  <c r="Y4" i="14"/>
  <c r="W2" i="12"/>
  <c r="Y14" i="6"/>
  <c r="Y6" i="6"/>
  <c r="Y12" i="6"/>
  <c r="Y13" i="6"/>
  <c r="AA6" i="3"/>
  <c r="Z33" i="3"/>
  <c r="Z122" i="3" s="1"/>
  <c r="Z4" i="6"/>
  <c r="Z9" i="3"/>
  <c r="Z62" i="3"/>
  <c r="Z71" i="3" s="1"/>
  <c r="Z88" i="3"/>
  <c r="Z89" i="3" s="1"/>
  <c r="Z72" i="3"/>
  <c r="AA50" i="3" l="1"/>
  <c r="AA49" i="3"/>
  <c r="AA48" i="3"/>
  <c r="Z37" i="11"/>
  <c r="AA40" i="3"/>
  <c r="AA99" i="3"/>
  <c r="AA8" i="3"/>
  <c r="AA101" i="3"/>
  <c r="AA42" i="3"/>
  <c r="AA45" i="3"/>
  <c r="AA47" i="3"/>
  <c r="AA44" i="3"/>
  <c r="AA43" i="3"/>
  <c r="AA37" i="3"/>
  <c r="AA124" i="3"/>
  <c r="AA39" i="3"/>
  <c r="Y7" i="14"/>
  <c r="V18" i="11"/>
  <c r="Z32" i="11"/>
  <c r="Z33" i="11"/>
  <c r="Z34" i="11"/>
  <c r="AA30" i="11"/>
  <c r="W15" i="11"/>
  <c r="AA123" i="3"/>
  <c r="AA107" i="3"/>
  <c r="Z4" i="14"/>
  <c r="X2" i="12"/>
  <c r="AB6" i="3"/>
  <c r="AA88" i="3"/>
  <c r="AA89" i="3" s="1"/>
  <c r="AA4" i="6"/>
  <c r="AA9" i="3"/>
  <c r="AA62" i="3"/>
  <c r="AA71" i="3" s="1"/>
  <c r="AA72" i="3" s="1"/>
  <c r="AA33" i="3"/>
  <c r="AA122" i="3" s="1"/>
  <c r="Z13" i="6"/>
  <c r="Z6" i="6"/>
  <c r="Z14" i="6"/>
  <c r="Z12" i="6"/>
  <c r="AB48" i="3" l="1"/>
  <c r="AB50" i="3"/>
  <c r="AB49" i="3"/>
  <c r="AB40" i="3"/>
  <c r="AB8" i="3"/>
  <c r="AA37" i="11"/>
  <c r="AB101" i="3"/>
  <c r="AB42" i="3"/>
  <c r="AB43" i="3"/>
  <c r="AB44" i="3"/>
  <c r="AB45" i="3"/>
  <c r="AB47" i="3"/>
  <c r="AB124" i="3"/>
  <c r="AB37" i="3"/>
  <c r="AB39" i="3"/>
  <c r="Z7" i="14"/>
  <c r="W18" i="11"/>
  <c r="AA32" i="11"/>
  <c r="AA33" i="11"/>
  <c r="AA34" i="11"/>
  <c r="AB30" i="11"/>
  <c r="X15" i="11"/>
  <c r="AB107" i="3"/>
  <c r="AB123" i="3"/>
  <c r="AA4" i="14"/>
  <c r="Y2" i="12"/>
  <c r="AA6" i="6"/>
  <c r="AA13" i="6"/>
  <c r="AA14" i="6"/>
  <c r="AA12" i="6"/>
  <c r="AC6" i="3"/>
  <c r="AB9" i="3"/>
  <c r="AB88" i="3"/>
  <c r="AB89" i="3" s="1"/>
  <c r="AB33" i="3"/>
  <c r="AB122" i="3" s="1"/>
  <c r="AB62" i="3"/>
  <c r="AB71" i="3" s="1"/>
  <c r="AB72" i="3" s="1"/>
  <c r="AB4" i="6"/>
  <c r="AC48" i="3" l="1"/>
  <c r="AC50" i="3"/>
  <c r="AC49" i="3"/>
  <c r="AC40" i="3"/>
  <c r="AC8" i="3"/>
  <c r="AB37" i="11"/>
  <c r="AC101" i="3"/>
  <c r="AC47" i="3"/>
  <c r="AC42" i="3"/>
  <c r="AC43" i="3"/>
  <c r="AC45" i="3"/>
  <c r="AC44" i="3"/>
  <c r="AC37" i="3"/>
  <c r="AC124" i="3"/>
  <c r="AC39" i="3"/>
  <c r="AA7" i="14"/>
  <c r="X18" i="11"/>
  <c r="AB32" i="11"/>
  <c r="AB34" i="11"/>
  <c r="AB33" i="11"/>
  <c r="AC30" i="11"/>
  <c r="Y15" i="11"/>
  <c r="AC107" i="3"/>
  <c r="AC123" i="3"/>
  <c r="AB4" i="14"/>
  <c r="Z2" i="12"/>
  <c r="AD6" i="3"/>
  <c r="AC72" i="3"/>
  <c r="AC4" i="6"/>
  <c r="AC9" i="3"/>
  <c r="AC62" i="3"/>
  <c r="AC71" i="3" s="1"/>
  <c r="AC88" i="3"/>
  <c r="AC89" i="3" s="1"/>
  <c r="AC33" i="3"/>
  <c r="AC122" i="3" s="1"/>
  <c r="AB14" i="6"/>
  <c r="AB6" i="6"/>
  <c r="AB12" i="6"/>
  <c r="AB13" i="6"/>
  <c r="AD50" i="3" l="1"/>
  <c r="AD48" i="3"/>
  <c r="AD49" i="3"/>
  <c r="AC37" i="11"/>
  <c r="AD40" i="3"/>
  <c r="AD99" i="3"/>
  <c r="AD8" i="3"/>
  <c r="AD101" i="3"/>
  <c r="AD44" i="3"/>
  <c r="AD47" i="3"/>
  <c r="AD42" i="3"/>
  <c r="AD45" i="3"/>
  <c r="AD43" i="3"/>
  <c r="AD124" i="3"/>
  <c r="AD37" i="3"/>
  <c r="AD39" i="3"/>
  <c r="AB7" i="14"/>
  <c r="Y18" i="11"/>
  <c r="AD30" i="11"/>
  <c r="Z15" i="11"/>
  <c r="AD123" i="3"/>
  <c r="AD107" i="3"/>
  <c r="AC4" i="14"/>
  <c r="AC33" i="11"/>
  <c r="AC32" i="11"/>
  <c r="AC34" i="11"/>
  <c r="AA2" i="12"/>
  <c r="AC14" i="6"/>
  <c r="AC12" i="6"/>
  <c r="AC6" i="6"/>
  <c r="AC13" i="6"/>
  <c r="AE6" i="3"/>
  <c r="AD33" i="3"/>
  <c r="AD122" i="3" s="1"/>
  <c r="AD88" i="3"/>
  <c r="AD89" i="3" s="1"/>
  <c r="AD62" i="3"/>
  <c r="AD71" i="3" s="1"/>
  <c r="AD72" i="3" s="1"/>
  <c r="AD4" i="6"/>
  <c r="AD9" i="3"/>
  <c r="AE49" i="3" l="1"/>
  <c r="AE48" i="3"/>
  <c r="AE50" i="3"/>
  <c r="AE40" i="3"/>
  <c r="AE8" i="3"/>
  <c r="AD37" i="11"/>
  <c r="AE101" i="3"/>
  <c r="AE47" i="3"/>
  <c r="AE43" i="3"/>
  <c r="AE42" i="3"/>
  <c r="AE45" i="3"/>
  <c r="AE44" i="3"/>
  <c r="AE37" i="3"/>
  <c r="AE124" i="3"/>
  <c r="AE39" i="3"/>
  <c r="AC7" i="14"/>
  <c r="AE30" i="11"/>
  <c r="AA15" i="11"/>
  <c r="AE123" i="3"/>
  <c r="AE107" i="3"/>
  <c r="AD4" i="14"/>
  <c r="Z18" i="11"/>
  <c r="AD33" i="11"/>
  <c r="AD32" i="11"/>
  <c r="AD34" i="11"/>
  <c r="AB2" i="12"/>
  <c r="AD12" i="6"/>
  <c r="AD6" i="6"/>
  <c r="AD13" i="6"/>
  <c r="AD14" i="6"/>
  <c r="AF6" i="3"/>
  <c r="AE62" i="3"/>
  <c r="AE71" i="3" s="1"/>
  <c r="AE72" i="3" s="1"/>
  <c r="AE4" i="6"/>
  <c r="AE33" i="3"/>
  <c r="AE122" i="3" s="1"/>
  <c r="AE88" i="3"/>
  <c r="AE89" i="3" s="1"/>
  <c r="AE9" i="3"/>
  <c r="AF49" i="3" l="1"/>
  <c r="AF50" i="3"/>
  <c r="AF48" i="3"/>
  <c r="AF40" i="3"/>
  <c r="AF8" i="3"/>
  <c r="AE37" i="11"/>
  <c r="AF101" i="3"/>
  <c r="AF45" i="3"/>
  <c r="AF44" i="3"/>
  <c r="AF47" i="3"/>
  <c r="AF42" i="3"/>
  <c r="AF43" i="3"/>
  <c r="AF124" i="3"/>
  <c r="AF37" i="3"/>
  <c r="AF39" i="3"/>
  <c r="AD7" i="14"/>
  <c r="AF30" i="11"/>
  <c r="AB15" i="11"/>
  <c r="AF123" i="3"/>
  <c r="AF107" i="3"/>
  <c r="AE4" i="14"/>
  <c r="AA18" i="11"/>
  <c r="AE33" i="11"/>
  <c r="AE32" i="11"/>
  <c r="AE34" i="11"/>
  <c r="AC2" i="12"/>
  <c r="AG6" i="3"/>
  <c r="AF4" i="6"/>
  <c r="AF33" i="3"/>
  <c r="AF122" i="3" s="1"/>
  <c r="AF88" i="3"/>
  <c r="AF89" i="3" s="1"/>
  <c r="AF62" i="3"/>
  <c r="AF71" i="3" s="1"/>
  <c r="AF72" i="3" s="1"/>
  <c r="AF9" i="3"/>
  <c r="AE13" i="6"/>
  <c r="AE14" i="6"/>
  <c r="AE6" i="6"/>
  <c r="AE12" i="6"/>
  <c r="AG49" i="3" l="1"/>
  <c r="AG48" i="3"/>
  <c r="AG50" i="3"/>
  <c r="AF37" i="11"/>
  <c r="AG40" i="3"/>
  <c r="AG99" i="3"/>
  <c r="AG8" i="3"/>
  <c r="AG101" i="3"/>
  <c r="AG42" i="3"/>
  <c r="AG43" i="3"/>
  <c r="AG45" i="3"/>
  <c r="AG44" i="3"/>
  <c r="AG47" i="3"/>
  <c r="AG124" i="3"/>
  <c r="AG37" i="3"/>
  <c r="AG39" i="3"/>
  <c r="AE7" i="14"/>
  <c r="AG30" i="11"/>
  <c r="AC15" i="11"/>
  <c r="AG123" i="3"/>
  <c r="AG107" i="3"/>
  <c r="AF4" i="14"/>
  <c r="AB18" i="11"/>
  <c r="AF33" i="11"/>
  <c r="AF32" i="11"/>
  <c r="AF34" i="11"/>
  <c r="AD2" i="12"/>
  <c r="AF6" i="6"/>
  <c r="AF13" i="6"/>
  <c r="AF12" i="6"/>
  <c r="AF14" i="6"/>
  <c r="AH6" i="3"/>
  <c r="AG33" i="3"/>
  <c r="AG122" i="3" s="1"/>
  <c r="AG9" i="3"/>
  <c r="AG4" i="6"/>
  <c r="AG88" i="3"/>
  <c r="AG89" i="3" s="1"/>
  <c r="AG62" i="3"/>
  <c r="AG71" i="3" s="1"/>
  <c r="AG72" i="3" s="1"/>
  <c r="AH49" i="3" l="1"/>
  <c r="AH50" i="3"/>
  <c r="AH48" i="3"/>
  <c r="AH40" i="3"/>
  <c r="AH8" i="3"/>
  <c r="AG37" i="11"/>
  <c r="AH101" i="3"/>
  <c r="AH43" i="3"/>
  <c r="AH42" i="3"/>
  <c r="AH45" i="3"/>
  <c r="AH44" i="3"/>
  <c r="AH47" i="3"/>
  <c r="AH124" i="3"/>
  <c r="AH37" i="3"/>
  <c r="AH39" i="3"/>
  <c r="AF7" i="14"/>
  <c r="AH30" i="11"/>
  <c r="AD15" i="11"/>
  <c r="AH123" i="3"/>
  <c r="AH107" i="3"/>
  <c r="AG4" i="14"/>
  <c r="AC18" i="11"/>
  <c r="AG32" i="11"/>
  <c r="AG34" i="11"/>
  <c r="AG33" i="11"/>
  <c r="AE2" i="12"/>
  <c r="AI6" i="3"/>
  <c r="AH9" i="3"/>
  <c r="AH4" i="6"/>
  <c r="AH62" i="3"/>
  <c r="AH71" i="3" s="1"/>
  <c r="AH72" i="3" s="1"/>
  <c r="AH88" i="3"/>
  <c r="AH89" i="3" s="1"/>
  <c r="AH33" i="3"/>
  <c r="AH122" i="3" s="1"/>
  <c r="AG14" i="6"/>
  <c r="AG12" i="6"/>
  <c r="AG6" i="6"/>
  <c r="AG13" i="6"/>
  <c r="AI48" i="3" l="1"/>
  <c r="AI49" i="3"/>
  <c r="AI50" i="3"/>
  <c r="AI40" i="3"/>
  <c r="AI8" i="3"/>
  <c r="AH37" i="11"/>
  <c r="AI101" i="3"/>
  <c r="AI42" i="3"/>
  <c r="AI45" i="3"/>
  <c r="AI44" i="3"/>
  <c r="AI47" i="3"/>
  <c r="AI43" i="3"/>
  <c r="AI124" i="3"/>
  <c r="AI37" i="3"/>
  <c r="AI39" i="3"/>
  <c r="AD18" i="11"/>
  <c r="AH32" i="11"/>
  <c r="AH33" i="11"/>
  <c r="AH34" i="11"/>
  <c r="AG7" i="14"/>
  <c r="AI30" i="11"/>
  <c r="AE15" i="11"/>
  <c r="AI123" i="3"/>
  <c r="AI107" i="3"/>
  <c r="AH4" i="14"/>
  <c r="AF2" i="12"/>
  <c r="AH12" i="6"/>
  <c r="AH13" i="6"/>
  <c r="AH6" i="6"/>
  <c r="AH14" i="6"/>
  <c r="AJ6" i="3"/>
  <c r="AI4" i="6"/>
  <c r="AI88" i="3"/>
  <c r="AI89" i="3" s="1"/>
  <c r="AI33" i="3"/>
  <c r="AI122" i="3" s="1"/>
  <c r="AI62" i="3"/>
  <c r="AI71" i="3" s="1"/>
  <c r="AI72" i="3" s="1"/>
  <c r="AI9" i="3"/>
  <c r="AJ48" i="3" l="1"/>
  <c r="AJ50" i="3"/>
  <c r="AJ49" i="3"/>
  <c r="AI37" i="11"/>
  <c r="AJ40" i="3"/>
  <c r="AJ99" i="3"/>
  <c r="AJ8" i="3"/>
  <c r="AJ101" i="3"/>
  <c r="AJ42" i="3"/>
  <c r="AJ44" i="3"/>
  <c r="AJ45" i="3"/>
  <c r="AJ43" i="3"/>
  <c r="AJ47" i="3"/>
  <c r="AJ124" i="3"/>
  <c r="AJ37" i="3"/>
  <c r="AJ39" i="3"/>
  <c r="AE18" i="11"/>
  <c r="AI32" i="11"/>
  <c r="AI33" i="11"/>
  <c r="AI34" i="11"/>
  <c r="AH7" i="14"/>
  <c r="AJ30" i="11"/>
  <c r="AF15" i="11"/>
  <c r="AJ107" i="3"/>
  <c r="AJ123" i="3"/>
  <c r="AI4" i="14"/>
  <c r="AG2" i="12"/>
  <c r="AK6" i="3"/>
  <c r="AJ88" i="3"/>
  <c r="AJ89" i="3" s="1"/>
  <c r="AJ4" i="6"/>
  <c r="AJ33" i="3"/>
  <c r="AJ122" i="3" s="1"/>
  <c r="AJ9" i="3"/>
  <c r="AJ62" i="3"/>
  <c r="AJ71" i="3" s="1"/>
  <c r="AJ72" i="3" s="1"/>
  <c r="AI14" i="6"/>
  <c r="AI13" i="6"/>
  <c r="AI6" i="6"/>
  <c r="AI12" i="6"/>
  <c r="AK48" i="3" l="1"/>
  <c r="AK50" i="3"/>
  <c r="AK49" i="3"/>
  <c r="AK40" i="3"/>
  <c r="AK8" i="3"/>
  <c r="AJ37" i="11"/>
  <c r="AK101" i="3"/>
  <c r="AK47" i="3"/>
  <c r="AK45" i="3"/>
  <c r="AK42" i="3"/>
  <c r="AK43" i="3"/>
  <c r="AK44" i="3"/>
  <c r="AK37" i="3"/>
  <c r="AK124" i="3"/>
  <c r="AK39" i="3"/>
  <c r="AI7" i="14"/>
  <c r="AF18" i="11"/>
  <c r="AK30" i="11"/>
  <c r="AG15" i="11"/>
  <c r="AK107" i="3"/>
  <c r="AK123" i="3"/>
  <c r="AJ4" i="14"/>
  <c r="AJ32" i="11"/>
  <c r="AJ34" i="11"/>
  <c r="AJ33" i="11"/>
  <c r="AH2" i="12"/>
  <c r="AJ13" i="6"/>
  <c r="AJ14" i="6"/>
  <c r="AJ12" i="6"/>
  <c r="AJ6" i="6"/>
  <c r="AL6" i="3"/>
  <c r="AK9" i="3"/>
  <c r="AK33" i="3"/>
  <c r="AK122" i="3" s="1"/>
  <c r="AK72" i="3"/>
  <c r="AK88" i="3"/>
  <c r="AK89" i="3" s="1"/>
  <c r="AK4" i="6"/>
  <c r="AK62" i="3"/>
  <c r="AK71" i="3" s="1"/>
  <c r="AL48" i="3" l="1"/>
  <c r="AL50" i="3"/>
  <c r="AL49" i="3"/>
  <c r="AL40" i="3"/>
  <c r="AL8" i="3"/>
  <c r="AK37" i="11"/>
  <c r="AL101" i="3"/>
  <c r="AL44" i="3"/>
  <c r="AL47" i="3"/>
  <c r="AL43" i="3"/>
  <c r="AL42" i="3"/>
  <c r="AL45" i="3"/>
  <c r="AL37" i="3"/>
  <c r="AL124" i="3"/>
  <c r="AL39" i="3"/>
  <c r="AJ7" i="14"/>
  <c r="AL30" i="11"/>
  <c r="AH15" i="11"/>
  <c r="AL123" i="3"/>
  <c r="AL107" i="3"/>
  <c r="AK4" i="14"/>
  <c r="AG18" i="11"/>
  <c r="AK32" i="11"/>
  <c r="AK34" i="11"/>
  <c r="AK33" i="11"/>
  <c r="AI2" i="12"/>
  <c r="AK6" i="6"/>
  <c r="AK12" i="6"/>
  <c r="AK13" i="6"/>
  <c r="AK14" i="6"/>
  <c r="AM6" i="3"/>
  <c r="AL4" i="6"/>
  <c r="AL9" i="3"/>
  <c r="AL33" i="3"/>
  <c r="AL122" i="3" s="1"/>
  <c r="AL88" i="3"/>
  <c r="AL89" i="3" s="1"/>
  <c r="AL62" i="3"/>
  <c r="AL71" i="3" s="1"/>
  <c r="AL72" i="3" s="1"/>
  <c r="AM48" i="3" l="1"/>
  <c r="AM50" i="3"/>
  <c r="AM49" i="3"/>
  <c r="AL37" i="11"/>
  <c r="AM40" i="3"/>
  <c r="AM99" i="3"/>
  <c r="AM8" i="3"/>
  <c r="AM101" i="3"/>
  <c r="AM44" i="3"/>
  <c r="AM47" i="3"/>
  <c r="AM43" i="3"/>
  <c r="AM42" i="3"/>
  <c r="AM45" i="3"/>
  <c r="AM37" i="3"/>
  <c r="AM124" i="3"/>
  <c r="AM39" i="3"/>
  <c r="AK7" i="14"/>
  <c r="AM30" i="11"/>
  <c r="AI15" i="11"/>
  <c r="AM123" i="3"/>
  <c r="AM107" i="3"/>
  <c r="AL4" i="14"/>
  <c r="AH18" i="11"/>
  <c r="AL32" i="11"/>
  <c r="AL34" i="11"/>
  <c r="AL33" i="11"/>
  <c r="AJ2" i="12"/>
  <c r="AN6" i="3"/>
  <c r="AM4" i="6"/>
  <c r="AM33" i="3"/>
  <c r="AM122" i="3" s="1"/>
  <c r="AM62" i="3"/>
  <c r="AM71" i="3" s="1"/>
  <c r="AM72" i="3" s="1"/>
  <c r="AM88" i="3"/>
  <c r="AM89" i="3" s="1"/>
  <c r="AM9" i="3"/>
  <c r="AL13" i="6"/>
  <c r="AL12" i="6"/>
  <c r="AL6" i="6"/>
  <c r="AL14" i="6"/>
  <c r="AN49" i="3" l="1"/>
  <c r="AN50" i="3"/>
  <c r="AN48" i="3"/>
  <c r="AN40" i="3"/>
  <c r="AN8" i="3"/>
  <c r="AM37" i="11"/>
  <c r="AN101" i="3"/>
  <c r="AN45" i="3"/>
  <c r="AN43" i="3"/>
  <c r="AN44" i="3"/>
  <c r="AN47" i="3"/>
  <c r="AN42" i="3"/>
  <c r="AN124" i="3"/>
  <c r="AN37" i="3"/>
  <c r="AN39" i="3"/>
  <c r="AL7" i="14"/>
  <c r="AN30" i="11"/>
  <c r="AJ15" i="11"/>
  <c r="AN123" i="3"/>
  <c r="AN107" i="3"/>
  <c r="AM4" i="14"/>
  <c r="AI18" i="11"/>
  <c r="AM33" i="11"/>
  <c r="AM32" i="11"/>
  <c r="AM34" i="11"/>
  <c r="AK2" i="12"/>
  <c r="AM13" i="6"/>
  <c r="AM12" i="6"/>
  <c r="AM6" i="6"/>
  <c r="AM14" i="6"/>
  <c r="AO6" i="3"/>
  <c r="AN62" i="3"/>
  <c r="AN71" i="3" s="1"/>
  <c r="AN72" i="3" s="1"/>
  <c r="AN4" i="6"/>
  <c r="AN33" i="3"/>
  <c r="AN122" i="3" s="1"/>
  <c r="AN88" i="3"/>
  <c r="AN89" i="3" s="1"/>
  <c r="AN9" i="3"/>
  <c r="AO48" i="3" l="1"/>
  <c r="AO50" i="3"/>
  <c r="AO49" i="3"/>
  <c r="AO40" i="3"/>
  <c r="AO8" i="3"/>
  <c r="AN37" i="11"/>
  <c r="AO101" i="3"/>
  <c r="AO42" i="3"/>
  <c r="AO43" i="3"/>
  <c r="AO44" i="3"/>
  <c r="AO47" i="3"/>
  <c r="AO45" i="3"/>
  <c r="AO37" i="3"/>
  <c r="AO124" i="3"/>
  <c r="AO39" i="3"/>
  <c r="AM7" i="14"/>
  <c r="AJ18" i="11"/>
  <c r="AN33" i="11"/>
  <c r="AN32" i="11"/>
  <c r="AN34" i="11"/>
  <c r="AO30" i="11"/>
  <c r="AK15" i="11"/>
  <c r="AO123" i="3"/>
  <c r="AO107" i="3"/>
  <c r="AN4" i="14"/>
  <c r="AL2" i="12"/>
  <c r="AP6" i="3"/>
  <c r="AO4" i="6"/>
  <c r="AO72" i="3"/>
  <c r="AO88" i="3"/>
  <c r="AO89" i="3" s="1"/>
  <c r="AO9" i="3"/>
  <c r="AO62" i="3"/>
  <c r="AO71" i="3" s="1"/>
  <c r="AO33" i="3"/>
  <c r="AO122" i="3" s="1"/>
  <c r="AN12" i="6"/>
  <c r="AN6" i="6"/>
  <c r="AN14" i="6"/>
  <c r="AN13" i="6"/>
  <c r="AP49" i="3" l="1"/>
  <c r="AP48" i="3"/>
  <c r="AP50" i="3"/>
  <c r="AO37" i="11"/>
  <c r="AP40" i="3"/>
  <c r="AP99" i="3"/>
  <c r="AP8" i="3"/>
  <c r="AP101" i="3"/>
  <c r="AP43" i="3"/>
  <c r="AP44" i="3"/>
  <c r="AP47" i="3"/>
  <c r="AP42" i="3"/>
  <c r="AP45" i="3"/>
  <c r="AP37" i="3"/>
  <c r="AP124" i="3"/>
  <c r="AP39" i="3"/>
  <c r="AP30" i="11"/>
  <c r="AL15" i="11"/>
  <c r="AP123" i="3"/>
  <c r="AP107" i="3"/>
  <c r="AO4" i="14"/>
  <c r="AK18" i="11"/>
  <c r="AN7" i="14"/>
  <c r="AO33" i="11"/>
  <c r="AO32" i="11"/>
  <c r="AO34" i="11"/>
  <c r="AM2" i="12"/>
  <c r="AO13" i="6"/>
  <c r="AO6" i="6"/>
  <c r="AO14" i="6"/>
  <c r="AO12" i="6"/>
  <c r="AQ6" i="3"/>
  <c r="AP88" i="3"/>
  <c r="AP89" i="3" s="1"/>
  <c r="AP4" i="6"/>
  <c r="AP62" i="3"/>
  <c r="AP71" i="3" s="1"/>
  <c r="AP72" i="3" s="1"/>
  <c r="AP9" i="3"/>
  <c r="AP33" i="3"/>
  <c r="AP122" i="3" s="1"/>
  <c r="AQ48" i="3" l="1"/>
  <c r="AQ50" i="3"/>
  <c r="AQ49" i="3"/>
  <c r="AQ40" i="3"/>
  <c r="AQ8" i="3"/>
  <c r="AP37" i="11"/>
  <c r="AQ101" i="3"/>
  <c r="AQ45" i="3"/>
  <c r="AQ47" i="3"/>
  <c r="AQ44" i="3"/>
  <c r="AQ43" i="3"/>
  <c r="AQ42" i="3"/>
  <c r="AQ37" i="3"/>
  <c r="AQ124" i="3"/>
  <c r="AQ39" i="3"/>
  <c r="AO7" i="14"/>
  <c r="AL18" i="11"/>
  <c r="AQ30" i="11"/>
  <c r="AM15" i="11"/>
  <c r="AQ123" i="3"/>
  <c r="AQ107" i="3"/>
  <c r="AP4" i="14"/>
  <c r="AP32" i="11"/>
  <c r="AP33" i="11"/>
  <c r="AP34" i="11"/>
  <c r="AN2" i="12"/>
  <c r="AP6" i="6"/>
  <c r="AP14" i="6"/>
  <c r="AP13" i="6"/>
  <c r="AP12" i="6"/>
  <c r="AR6" i="3"/>
  <c r="AQ4" i="6"/>
  <c r="AQ9" i="3"/>
  <c r="AQ33" i="3"/>
  <c r="AQ122" i="3" s="1"/>
  <c r="AQ88" i="3"/>
  <c r="AQ89" i="3" s="1"/>
  <c r="AQ62" i="3"/>
  <c r="AQ71" i="3" s="1"/>
  <c r="AQ72" i="3" s="1"/>
  <c r="AR48" i="3" l="1"/>
  <c r="AR50" i="3"/>
  <c r="AR49" i="3"/>
  <c r="AR40" i="3"/>
  <c r="AR8" i="3"/>
  <c r="AQ37" i="11"/>
  <c r="AR101" i="3"/>
  <c r="AR42" i="3"/>
  <c r="AR43" i="3"/>
  <c r="AR45" i="3"/>
  <c r="AR44" i="3"/>
  <c r="AR47" i="3"/>
  <c r="AR37" i="3"/>
  <c r="AR124" i="3"/>
  <c r="AR39" i="3"/>
  <c r="AR30" i="11"/>
  <c r="AN15" i="11"/>
  <c r="AR107" i="3"/>
  <c r="AR123" i="3"/>
  <c r="AQ4" i="14"/>
  <c r="AM18" i="11"/>
  <c r="AQ32" i="11"/>
  <c r="AQ33" i="11"/>
  <c r="AQ34" i="11"/>
  <c r="AP7" i="14"/>
  <c r="AO2" i="12"/>
  <c r="AS6" i="3"/>
  <c r="AR62" i="3"/>
  <c r="AR71" i="3" s="1"/>
  <c r="AR72" i="3" s="1"/>
  <c r="AR88" i="3"/>
  <c r="AR89" i="3" s="1"/>
  <c r="AR4" i="6"/>
  <c r="AR33" i="3"/>
  <c r="AR122" i="3" s="1"/>
  <c r="AR9" i="3"/>
  <c r="AQ14" i="6"/>
  <c r="AQ12" i="6"/>
  <c r="AQ13" i="6"/>
  <c r="AQ6" i="6"/>
  <c r="AS48" i="3" l="1"/>
  <c r="AS50" i="3"/>
  <c r="AS49" i="3"/>
  <c r="AR37" i="11"/>
  <c r="AS40" i="3"/>
  <c r="AS99" i="3"/>
  <c r="AS8" i="3"/>
  <c r="AS101" i="3"/>
  <c r="AS47" i="3"/>
  <c r="AS43" i="3"/>
  <c r="AS42" i="3"/>
  <c r="AS45" i="3"/>
  <c r="AS44" i="3"/>
  <c r="AS37" i="3"/>
  <c r="AS124" i="3"/>
  <c r="AS39" i="3"/>
  <c r="AQ7" i="14"/>
  <c r="AS30" i="11"/>
  <c r="AO15" i="11"/>
  <c r="AS107" i="3"/>
  <c r="AS123" i="3"/>
  <c r="AR4" i="14"/>
  <c r="AN18" i="11"/>
  <c r="AR33" i="11"/>
  <c r="AR32" i="11"/>
  <c r="AR34" i="11"/>
  <c r="AP2" i="12"/>
  <c r="AR6" i="6"/>
  <c r="AR14" i="6"/>
  <c r="AR13" i="6"/>
  <c r="AR12" i="6"/>
  <c r="AT6" i="3"/>
  <c r="AS62" i="3"/>
  <c r="AS71" i="3" s="1"/>
  <c r="AS9" i="3"/>
  <c r="AS88" i="3"/>
  <c r="AS89" i="3" s="1"/>
  <c r="AS33" i="3"/>
  <c r="AS122" i="3" s="1"/>
  <c r="AS4" i="6"/>
  <c r="AT50" i="3" l="1"/>
  <c r="AT49" i="3"/>
  <c r="AT48" i="3"/>
  <c r="AT40" i="3"/>
  <c r="AT8" i="3"/>
  <c r="AS37" i="11"/>
  <c r="AT101" i="3"/>
  <c r="AT44" i="3"/>
  <c r="AT47" i="3"/>
  <c r="AT42" i="3"/>
  <c r="AT45" i="3"/>
  <c r="AT43" i="3"/>
  <c r="AT37" i="3"/>
  <c r="AT124" i="3"/>
  <c r="AT39" i="3"/>
  <c r="AS72" i="3"/>
  <c r="AT30" i="11"/>
  <c r="AP15" i="11"/>
  <c r="AT123" i="3"/>
  <c r="AT107" i="3"/>
  <c r="AS4" i="14"/>
  <c r="AO18" i="11"/>
  <c r="AR7" i="14"/>
  <c r="AS32" i="11"/>
  <c r="AS34" i="11"/>
  <c r="AS33" i="11"/>
  <c r="AQ2" i="12"/>
  <c r="AS13" i="6"/>
  <c r="AS6" i="6"/>
  <c r="AS12" i="6"/>
  <c r="AS14" i="6"/>
  <c r="AU6" i="3"/>
  <c r="AT4" i="6"/>
  <c r="AT9" i="3"/>
  <c r="AT62" i="3"/>
  <c r="AT71" i="3" s="1"/>
  <c r="AT33" i="3"/>
  <c r="AT122" i="3" s="1"/>
  <c r="AT88" i="3"/>
  <c r="AT89" i="3" s="1"/>
  <c r="AU49" i="3" l="1"/>
  <c r="AU48" i="3"/>
  <c r="AU50" i="3"/>
  <c r="AU40" i="3"/>
  <c r="AU8" i="3"/>
  <c r="AT37" i="11"/>
  <c r="AU101" i="3"/>
  <c r="AU43" i="3"/>
  <c r="AU42" i="3"/>
  <c r="AU45" i="3"/>
  <c r="AU44" i="3"/>
  <c r="AU47" i="3"/>
  <c r="AU37" i="3"/>
  <c r="AU124" i="3"/>
  <c r="AU39" i="3"/>
  <c r="AT72" i="3"/>
  <c r="AS7" i="14"/>
  <c r="AU30" i="11"/>
  <c r="AQ15" i="11"/>
  <c r="AU123" i="3"/>
  <c r="AU107" i="3"/>
  <c r="AT4" i="14"/>
  <c r="AP18" i="11"/>
  <c r="AT32" i="11"/>
  <c r="AT34" i="11"/>
  <c r="AT33" i="11"/>
  <c r="AR2" i="12"/>
  <c r="AT13" i="6"/>
  <c r="AT14" i="6"/>
  <c r="AT12" i="6"/>
  <c r="AT6" i="6"/>
  <c r="AV6" i="3"/>
  <c r="AU88" i="3"/>
  <c r="AU89" i="3" s="1"/>
  <c r="AU33" i="3"/>
  <c r="AU122" i="3" s="1"/>
  <c r="AU9" i="3"/>
  <c r="AU4" i="6"/>
  <c r="AU62" i="3"/>
  <c r="AU71" i="3" s="1"/>
  <c r="AV49" i="3" l="1"/>
  <c r="AV48" i="3"/>
  <c r="AV50" i="3"/>
  <c r="AU37" i="11"/>
  <c r="AV40" i="3"/>
  <c r="AV99" i="3"/>
  <c r="AV8" i="3"/>
  <c r="AV101" i="3"/>
  <c r="AV45" i="3"/>
  <c r="AV47" i="3"/>
  <c r="AV42" i="3"/>
  <c r="AV43" i="3"/>
  <c r="AV44" i="3"/>
  <c r="AV124" i="3"/>
  <c r="AV37" i="3"/>
  <c r="AV39" i="3"/>
  <c r="AU72" i="3"/>
  <c r="AV30" i="11"/>
  <c r="AR15" i="11"/>
  <c r="AV123" i="3"/>
  <c r="AV107" i="3"/>
  <c r="AU4" i="14"/>
  <c r="AQ18" i="11"/>
  <c r="AT7" i="14"/>
  <c r="AU32" i="11"/>
  <c r="AU34" i="11"/>
  <c r="AU33" i="11"/>
  <c r="AS2" i="12"/>
  <c r="AW6" i="3"/>
  <c r="AV33" i="3"/>
  <c r="AV122" i="3" s="1"/>
  <c r="AV9" i="3"/>
  <c r="AV88" i="3"/>
  <c r="AV89" i="3" s="1"/>
  <c r="AV4" i="6"/>
  <c r="AV62" i="3"/>
  <c r="AV71" i="3" s="1"/>
  <c r="AV72" i="3" s="1"/>
  <c r="AU12" i="6"/>
  <c r="AU14" i="6"/>
  <c r="AU13" i="6"/>
  <c r="AU6" i="6"/>
  <c r="AW49" i="3" l="1"/>
  <c r="AW48" i="3"/>
  <c r="AW50" i="3"/>
  <c r="AW40" i="3"/>
  <c r="AW8" i="3"/>
  <c r="AV37" i="11"/>
  <c r="AW101" i="3"/>
  <c r="AW42" i="3"/>
  <c r="AW45" i="3"/>
  <c r="AW44" i="3"/>
  <c r="AW47" i="3"/>
  <c r="AW43" i="3"/>
  <c r="AW124" i="3"/>
  <c r="AW37" i="3"/>
  <c r="AW39" i="3"/>
  <c r="AU7" i="14"/>
  <c r="AW30" i="11"/>
  <c r="AS15" i="11"/>
  <c r="AW123" i="3"/>
  <c r="AW107" i="3"/>
  <c r="AV4" i="14"/>
  <c r="AR18" i="11"/>
  <c r="AV32" i="11"/>
  <c r="AV34" i="11"/>
  <c r="AV33" i="11"/>
  <c r="AT2" i="12"/>
  <c r="AV12" i="6"/>
  <c r="AV14" i="6"/>
  <c r="AV13" i="6"/>
  <c r="AV6" i="6"/>
  <c r="AX6" i="3"/>
  <c r="AW33" i="3"/>
  <c r="AW122" i="3" s="1"/>
  <c r="AW9" i="3"/>
  <c r="AW88" i="3"/>
  <c r="AW89" i="3" s="1"/>
  <c r="AW4" i="6"/>
  <c r="AW62" i="3"/>
  <c r="AW71" i="3" s="1"/>
  <c r="AW72" i="3" s="1"/>
  <c r="AX49" i="3" l="1"/>
  <c r="AX48" i="3"/>
  <c r="AX50" i="3"/>
  <c r="AX40" i="3"/>
  <c r="AX8" i="3"/>
  <c r="AW37" i="11"/>
  <c r="AX101" i="3"/>
  <c r="AX43" i="3"/>
  <c r="AX42" i="3"/>
  <c r="AX45" i="3"/>
  <c r="AX44" i="3"/>
  <c r="AX47" i="3"/>
  <c r="AX124" i="3"/>
  <c r="AX37" i="3"/>
  <c r="AX39" i="3"/>
  <c r="AV7" i="14"/>
  <c r="AS18" i="11"/>
  <c r="AX30" i="11"/>
  <c r="AT15" i="11"/>
  <c r="AX123" i="3"/>
  <c r="AX107" i="3"/>
  <c r="AW4" i="14"/>
  <c r="AW33" i="11"/>
  <c r="AW32" i="11"/>
  <c r="AW34" i="11"/>
  <c r="AU2" i="12"/>
  <c r="AW12" i="6"/>
  <c r="AW14" i="6"/>
  <c r="AW13" i="6"/>
  <c r="AW6" i="6"/>
  <c r="AY6" i="3"/>
  <c r="AX62" i="3"/>
  <c r="AX71" i="3" s="1"/>
  <c r="AX88" i="3"/>
  <c r="AX89" i="3" s="1"/>
  <c r="AX33" i="3"/>
  <c r="AX122" i="3" s="1"/>
  <c r="AX72" i="3"/>
  <c r="AX9" i="3"/>
  <c r="AX4" i="6"/>
  <c r="AY50" i="3" l="1"/>
  <c r="AY49" i="3"/>
  <c r="AY48" i="3"/>
  <c r="AX37" i="11"/>
  <c r="AY40" i="3"/>
  <c r="AY99" i="3"/>
  <c r="AY8" i="3"/>
  <c r="AY101" i="3"/>
  <c r="AY42" i="3"/>
  <c r="AY45" i="3"/>
  <c r="AY44" i="3"/>
  <c r="AY47" i="3"/>
  <c r="AY43" i="3"/>
  <c r="AY37" i="3"/>
  <c r="AY124" i="3"/>
  <c r="AY39" i="3"/>
  <c r="AW7" i="14"/>
  <c r="AX32" i="11"/>
  <c r="AX33" i="11"/>
  <c r="AX34" i="11"/>
  <c r="AY30" i="11"/>
  <c r="AU15" i="11"/>
  <c r="AY123" i="3"/>
  <c r="AY107" i="3"/>
  <c r="AX4" i="14"/>
  <c r="AT18" i="11"/>
  <c r="AV2" i="12"/>
  <c r="AZ6" i="3"/>
  <c r="AY62" i="3"/>
  <c r="AY71" i="3" s="1"/>
  <c r="AY72" i="3" s="1"/>
  <c r="AY33" i="3"/>
  <c r="AY122" i="3" s="1"/>
  <c r="AY88" i="3"/>
  <c r="AY89" i="3" s="1"/>
  <c r="AY4" i="6"/>
  <c r="AY9" i="3"/>
  <c r="AX12" i="6"/>
  <c r="AX6" i="6"/>
  <c r="AX13" i="6"/>
  <c r="AX14" i="6"/>
  <c r="AZ48" i="3" l="1"/>
  <c r="AZ50" i="3"/>
  <c r="AZ49" i="3"/>
  <c r="AZ40" i="3"/>
  <c r="AZ8" i="3"/>
  <c r="AY37" i="11"/>
  <c r="AZ101" i="3"/>
  <c r="B10" i="13" s="1"/>
  <c r="AZ42" i="3"/>
  <c r="AZ44" i="3"/>
  <c r="AZ45" i="3"/>
  <c r="AZ43" i="3"/>
  <c r="AZ47" i="3"/>
  <c r="AZ124" i="3"/>
  <c r="AZ37" i="3"/>
  <c r="AZ39" i="3"/>
  <c r="B21" i="13"/>
  <c r="AZ30" i="11"/>
  <c r="AV15" i="11"/>
  <c r="AZ107" i="3"/>
  <c r="AZ123" i="3"/>
  <c r="AY4" i="14"/>
  <c r="AU18" i="11"/>
  <c r="AY32" i="11"/>
  <c r="AY33" i="11"/>
  <c r="AY34" i="11"/>
  <c r="AX7" i="14"/>
  <c r="I5" i="10"/>
  <c r="AW2" i="12"/>
  <c r="AY13" i="6"/>
  <c r="AY12" i="6"/>
  <c r="AY6" i="6"/>
  <c r="AY14" i="6"/>
  <c r="AZ4" i="6"/>
  <c r="AZ33" i="3"/>
  <c r="AZ122" i="3" s="1"/>
  <c r="AZ9" i="3"/>
  <c r="AZ62" i="3"/>
  <c r="AZ71" i="3" s="1"/>
  <c r="AZ72" i="3" s="1"/>
  <c r="AZ88" i="3"/>
  <c r="AZ89" i="3" s="1"/>
  <c r="I19" i="10" l="1"/>
  <c r="I18" i="10"/>
  <c r="I17" i="10"/>
  <c r="I23" i="10"/>
  <c r="I24" i="10"/>
  <c r="I16" i="10"/>
  <c r="I20" i="10"/>
  <c r="I21" i="10"/>
  <c r="I22" i="10"/>
  <c r="AY7" i="14"/>
  <c r="A9" i="14" s="1"/>
  <c r="AV18" i="11"/>
  <c r="J5" i="10"/>
  <c r="I10" i="10"/>
  <c r="AZ33" i="11"/>
  <c r="AZ32" i="11"/>
  <c r="AZ34" i="11"/>
  <c r="B7" i="13"/>
  <c r="B8" i="13"/>
  <c r="H12" i="10"/>
  <c r="AZ12" i="6"/>
  <c r="AZ6" i="6"/>
  <c r="AZ14" i="6"/>
  <c r="AZ13" i="6"/>
  <c r="J16" i="10" l="1"/>
  <c r="J24" i="10"/>
  <c r="J22" i="10"/>
  <c r="J17" i="10"/>
  <c r="J20" i="10"/>
  <c r="J21" i="10"/>
  <c r="J19" i="10"/>
  <c r="J18" i="10"/>
  <c r="J23" i="10"/>
  <c r="B9" i="14"/>
  <c r="G9" i="14"/>
  <c r="O9" i="14"/>
  <c r="W9" i="14"/>
  <c r="AE9" i="14"/>
  <c r="AM9" i="14"/>
  <c r="AU9" i="14"/>
  <c r="H9" i="14"/>
  <c r="P9" i="14"/>
  <c r="X9" i="14"/>
  <c r="AF9" i="14"/>
  <c r="AN9" i="14"/>
  <c r="AV9" i="14"/>
  <c r="I9" i="14"/>
  <c r="Q9" i="14"/>
  <c r="Y9" i="14"/>
  <c r="AG9" i="14"/>
  <c r="AO9" i="14"/>
  <c r="AW9" i="14"/>
  <c r="M9" i="14"/>
  <c r="AC9" i="14"/>
  <c r="AS9" i="14"/>
  <c r="F9" i="14"/>
  <c r="AD9" i="14"/>
  <c r="AT9" i="14"/>
  <c r="J9" i="14"/>
  <c r="R9" i="14"/>
  <c r="Z9" i="14"/>
  <c r="AH9" i="14"/>
  <c r="AP9" i="14"/>
  <c r="AX9" i="14"/>
  <c r="C9" i="14"/>
  <c r="K9" i="14"/>
  <c r="S9" i="14"/>
  <c r="AA9" i="14"/>
  <c r="AI9" i="14"/>
  <c r="AQ9" i="14"/>
  <c r="AY9" i="14"/>
  <c r="D9" i="14"/>
  <c r="L9" i="14"/>
  <c r="T9" i="14"/>
  <c r="AB9" i="14"/>
  <c r="AJ9" i="14"/>
  <c r="AR9" i="14"/>
  <c r="E9" i="14"/>
  <c r="U9" i="14"/>
  <c r="AK9" i="14"/>
  <c r="N9" i="14"/>
  <c r="V9" i="14"/>
  <c r="AL9" i="14"/>
  <c r="J10" i="10"/>
  <c r="K5" i="10"/>
  <c r="H11" i="10"/>
  <c r="H6" i="10" s="1"/>
  <c r="I12" i="10"/>
  <c r="I9" i="10"/>
  <c r="K21" i="10" l="1"/>
  <c r="K16" i="10"/>
  <c r="K24" i="10"/>
  <c r="K19" i="10"/>
  <c r="K17" i="10"/>
  <c r="K22" i="10"/>
  <c r="K18" i="10"/>
  <c r="K20" i="10"/>
  <c r="K23" i="10"/>
  <c r="L5" i="10"/>
  <c r="K10" i="10"/>
  <c r="J12" i="10"/>
  <c r="J9" i="10"/>
  <c r="L18" i="10" l="1"/>
  <c r="L21" i="10"/>
  <c r="L16" i="10"/>
  <c r="L24" i="10"/>
  <c r="L22" i="10"/>
  <c r="L19" i="10"/>
  <c r="L23" i="10"/>
  <c r="L17" i="10"/>
  <c r="L20" i="10"/>
  <c r="L10" i="10"/>
  <c r="M5" i="10"/>
  <c r="J11" i="10"/>
  <c r="J6" i="10" s="1"/>
  <c r="I11" i="10"/>
  <c r="I6" i="10" s="1"/>
  <c r="K12" i="10"/>
  <c r="K9" i="10"/>
  <c r="E27" i="3" l="1"/>
  <c r="C27" i="3"/>
  <c r="D27" i="3"/>
  <c r="D26" i="3" s="1"/>
  <c r="G27" i="3"/>
  <c r="F27" i="3"/>
  <c r="N5" i="10"/>
  <c r="M23" i="10"/>
  <c r="M21" i="10"/>
  <c r="M19" i="10"/>
  <c r="M16" i="10"/>
  <c r="M24" i="10"/>
  <c r="M20" i="10"/>
  <c r="M18" i="10"/>
  <c r="M22" i="10"/>
  <c r="M17" i="10"/>
  <c r="M10" i="10"/>
  <c r="K11" i="10"/>
  <c r="K6" i="10" s="1"/>
  <c r="H27" i="3" s="1"/>
  <c r="C26" i="3"/>
  <c r="C54" i="3" s="1"/>
  <c r="C73" i="3" s="1"/>
  <c r="L12" i="10"/>
  <c r="L9" i="10"/>
  <c r="O5" i="10" l="1"/>
  <c r="O20" i="10" s="1"/>
  <c r="N10" i="10"/>
  <c r="D121" i="3"/>
  <c r="D31" i="11" s="1"/>
  <c r="N20" i="10"/>
  <c r="N18" i="10"/>
  <c r="N21" i="10"/>
  <c r="N16" i="10"/>
  <c r="N9" i="10" s="1"/>
  <c r="N24" i="10"/>
  <c r="N19" i="10"/>
  <c r="N17" i="10"/>
  <c r="N23" i="10"/>
  <c r="N22" i="10"/>
  <c r="L11" i="10"/>
  <c r="L6" i="10" s="1"/>
  <c r="C90" i="3"/>
  <c r="B2" i="11" s="1"/>
  <c r="C55" i="3"/>
  <c r="C92" i="3" s="1"/>
  <c r="D54" i="3"/>
  <c r="M12" i="10"/>
  <c r="M9" i="10"/>
  <c r="O22" i="10" l="1"/>
  <c r="O16" i="10"/>
  <c r="O9" i="10"/>
  <c r="O21" i="10"/>
  <c r="O10" i="10"/>
  <c r="O18" i="10"/>
  <c r="O23" i="10"/>
  <c r="P5" i="10"/>
  <c r="P16" i="10" s="1"/>
  <c r="O19" i="10"/>
  <c r="O17" i="10"/>
  <c r="O24" i="10"/>
  <c r="M11" i="10"/>
  <c r="M6" i="10" s="1"/>
  <c r="D73" i="3"/>
  <c r="D90" i="3" s="1"/>
  <c r="C2" i="11" s="1"/>
  <c r="D55" i="3"/>
  <c r="D92" i="3" s="1"/>
  <c r="C27" i="5"/>
  <c r="C30" i="5" s="1"/>
  <c r="C96" i="3"/>
  <c r="C22" i="5"/>
  <c r="C25" i="5" s="1"/>
  <c r="C32" i="5"/>
  <c r="C35" i="5" s="1"/>
  <c r="B3" i="11"/>
  <c r="B6" i="11" s="1"/>
  <c r="C5" i="6"/>
  <c r="C11" i="6" s="1"/>
  <c r="C15" i="6" s="1"/>
  <c r="N12" i="10"/>
  <c r="N11" i="10"/>
  <c r="N6" i="10" s="1"/>
  <c r="P21" i="10" l="1"/>
  <c r="P17" i="10"/>
  <c r="P9" i="10" s="1"/>
  <c r="P19" i="10"/>
  <c r="P18" i="10"/>
  <c r="Q5" i="10"/>
  <c r="Q24" i="10" s="1"/>
  <c r="P23" i="10"/>
  <c r="P10" i="10"/>
  <c r="P20" i="10"/>
  <c r="P24" i="10"/>
  <c r="P22" i="10"/>
  <c r="B5" i="11"/>
  <c r="D96" i="3"/>
  <c r="D27" i="5"/>
  <c r="D30" i="5" s="1"/>
  <c r="D5" i="6"/>
  <c r="D11" i="6" s="1"/>
  <c r="D15" i="6" s="1"/>
  <c r="C3" i="11"/>
  <c r="D32" i="5"/>
  <c r="D35" i="5" s="1"/>
  <c r="D22" i="5"/>
  <c r="D25" i="5" s="1"/>
  <c r="O12" i="10"/>
  <c r="R5" i="10" l="1"/>
  <c r="R21" i="10" s="1"/>
  <c r="Q20" i="10"/>
  <c r="Q17" i="10"/>
  <c r="Q23" i="10"/>
  <c r="Q18" i="10"/>
  <c r="Q22" i="10"/>
  <c r="Q9" i="10"/>
  <c r="Q10" i="10"/>
  <c r="Q16" i="10"/>
  <c r="Q21" i="10"/>
  <c r="Q19" i="10"/>
  <c r="R24" i="10"/>
  <c r="R19" i="10"/>
  <c r="R22" i="10"/>
  <c r="R20" i="10"/>
  <c r="R17" i="10"/>
  <c r="R18" i="10"/>
  <c r="R10" i="10"/>
  <c r="C6" i="11"/>
  <c r="C5" i="11"/>
  <c r="O11" i="10"/>
  <c r="O6" i="10" s="1"/>
  <c r="AQ26" i="3"/>
  <c r="AZ26" i="3"/>
  <c r="AC26" i="3"/>
  <c r="AI26" i="3"/>
  <c r="AB26" i="3"/>
  <c r="AK26" i="3"/>
  <c r="AP26" i="3"/>
  <c r="Q26" i="3"/>
  <c r="AD26" i="3"/>
  <c r="AF26" i="3"/>
  <c r="AO26" i="3"/>
  <c r="T26" i="3"/>
  <c r="AX26" i="3"/>
  <c r="AR26" i="3"/>
  <c r="Y26" i="3"/>
  <c r="AE26" i="3"/>
  <c r="AA26" i="3"/>
  <c r="V26" i="3"/>
  <c r="AL26" i="3"/>
  <c r="X26" i="3"/>
  <c r="AU26" i="3"/>
  <c r="AM26" i="3"/>
  <c r="AN26" i="3"/>
  <c r="W26" i="3"/>
  <c r="Z26" i="3"/>
  <c r="AS26" i="3"/>
  <c r="AH26" i="3"/>
  <c r="AJ26" i="3"/>
  <c r="AV26" i="3"/>
  <c r="U26" i="3"/>
  <c r="AT26" i="3"/>
  <c r="AG26" i="3"/>
  <c r="AY26" i="3"/>
  <c r="AW26" i="3"/>
  <c r="S5" i="10"/>
  <c r="P12" i="10"/>
  <c r="P11" i="10"/>
  <c r="R16" i="10" l="1"/>
  <c r="R9" i="10" s="1"/>
  <c r="R23" i="10"/>
  <c r="P6" i="10"/>
  <c r="S21" i="10"/>
  <c r="S19" i="10"/>
  <c r="S17" i="10"/>
  <c r="S20" i="10"/>
  <c r="S22" i="10"/>
  <c r="S18" i="10"/>
  <c r="S16" i="10"/>
  <c r="S9" i="10" s="1"/>
  <c r="S24" i="10"/>
  <c r="S23" i="10"/>
  <c r="S10" i="10"/>
  <c r="AJ54" i="3"/>
  <c r="AJ121" i="3"/>
  <c r="AJ31" i="11" s="1"/>
  <c r="AU54" i="3"/>
  <c r="AU121" i="3"/>
  <c r="AU31" i="11" s="1"/>
  <c r="AX54" i="3"/>
  <c r="AX121" i="3"/>
  <c r="AX31" i="11" s="1"/>
  <c r="AK54" i="3"/>
  <c r="AK121" i="3"/>
  <c r="AK31" i="11" s="1"/>
  <c r="X121" i="3"/>
  <c r="X31" i="11" s="1"/>
  <c r="X54" i="3"/>
  <c r="T54" i="3"/>
  <c r="AB121" i="3"/>
  <c r="AB31" i="11" s="1"/>
  <c r="AB54" i="3"/>
  <c r="AW54" i="3"/>
  <c r="AW121" i="3"/>
  <c r="AW31" i="11" s="1"/>
  <c r="AH54" i="3"/>
  <c r="AH121" i="3"/>
  <c r="AH31" i="11" s="1"/>
  <c r="AL54" i="3"/>
  <c r="AL121" i="3"/>
  <c r="AL31" i="11" s="1"/>
  <c r="AO54" i="3"/>
  <c r="AO121" i="3"/>
  <c r="AO31" i="11" s="1"/>
  <c r="AI121" i="3"/>
  <c r="AI31" i="11" s="1"/>
  <c r="AI54" i="3"/>
  <c r="AY54" i="3"/>
  <c r="AY121" i="3"/>
  <c r="AY31" i="11" s="1"/>
  <c r="AS54" i="3"/>
  <c r="AS121" i="3"/>
  <c r="AS31" i="11" s="1"/>
  <c r="V121" i="3"/>
  <c r="V31" i="11" s="1"/>
  <c r="V54" i="3"/>
  <c r="AG54" i="3"/>
  <c r="AG121" i="3"/>
  <c r="AG31" i="11" s="1"/>
  <c r="Z121" i="3"/>
  <c r="Z31" i="11" s="1"/>
  <c r="Z54" i="3"/>
  <c r="AA121" i="3"/>
  <c r="AA31" i="11" s="1"/>
  <c r="AA54" i="3"/>
  <c r="AF54" i="3"/>
  <c r="AF121" i="3"/>
  <c r="AF31" i="11" s="1"/>
  <c r="AT121" i="3"/>
  <c r="AT31" i="11" s="1"/>
  <c r="AT54" i="3"/>
  <c r="W121" i="3"/>
  <c r="W31" i="11" s="1"/>
  <c r="W54" i="3"/>
  <c r="AE121" i="3"/>
  <c r="AE31" i="11" s="1"/>
  <c r="AE54" i="3"/>
  <c r="AD121" i="3"/>
  <c r="AD31" i="11" s="1"/>
  <c r="AD54" i="3"/>
  <c r="AC121" i="3"/>
  <c r="AC31" i="11" s="1"/>
  <c r="AC54" i="3"/>
  <c r="U121" i="3"/>
  <c r="U31" i="11" s="1"/>
  <c r="U54" i="3"/>
  <c r="AN54" i="3"/>
  <c r="AN121" i="3"/>
  <c r="AN31" i="11" s="1"/>
  <c r="Y121" i="3"/>
  <c r="Y31" i="11" s="1"/>
  <c r="Y54" i="3"/>
  <c r="Q121" i="3"/>
  <c r="Q31" i="11" s="1"/>
  <c r="Q54" i="3"/>
  <c r="AZ121" i="3"/>
  <c r="AZ31" i="11" s="1"/>
  <c r="AZ54" i="3"/>
  <c r="AV54" i="3"/>
  <c r="AV121" i="3"/>
  <c r="AV31" i="11" s="1"/>
  <c r="AM54" i="3"/>
  <c r="AM121" i="3"/>
  <c r="AM31" i="11" s="1"/>
  <c r="AR121" i="3"/>
  <c r="AR31" i="11" s="1"/>
  <c r="AR54" i="3"/>
  <c r="AP54" i="3"/>
  <c r="AP121" i="3"/>
  <c r="AP31" i="11" s="1"/>
  <c r="AQ54" i="3"/>
  <c r="AQ121" i="3"/>
  <c r="AQ31" i="11" s="1"/>
  <c r="T5" i="10"/>
  <c r="Q11" i="10"/>
  <c r="Q12" i="10"/>
  <c r="Q6" i="10" l="1"/>
  <c r="R26" i="3"/>
  <c r="T18" i="10"/>
  <c r="T17" i="10"/>
  <c r="T16" i="10"/>
  <c r="T9" i="10" s="1"/>
  <c r="T24" i="10"/>
  <c r="T19" i="10"/>
  <c r="T22" i="10"/>
  <c r="T23" i="10"/>
  <c r="T21" i="10"/>
  <c r="T20" i="10"/>
  <c r="T10" i="10"/>
  <c r="Y55" i="3"/>
  <c r="Y73" i="3"/>
  <c r="Y90" i="3" s="1"/>
  <c r="U16" i="11" s="1"/>
  <c r="AD73" i="3"/>
  <c r="AD90" i="3" s="1"/>
  <c r="Z16" i="11" s="1"/>
  <c r="AD55" i="3"/>
  <c r="T55" i="3"/>
  <c r="T73" i="3"/>
  <c r="T90" i="3" s="1"/>
  <c r="P16" i="11" s="1"/>
  <c r="AM55" i="3"/>
  <c r="AM73" i="3"/>
  <c r="AM90" i="3" s="1"/>
  <c r="AI16" i="11" s="1"/>
  <c r="AG55" i="3"/>
  <c r="AG73" i="3"/>
  <c r="AG90" i="3" s="1"/>
  <c r="AC16" i="11" s="1"/>
  <c r="AS55" i="3"/>
  <c r="AS73" i="3"/>
  <c r="AS90" i="3" s="1"/>
  <c r="AO16" i="11" s="1"/>
  <c r="AL55" i="3"/>
  <c r="AL73" i="3"/>
  <c r="AL90" i="3" s="1"/>
  <c r="AH16" i="11" s="1"/>
  <c r="AX55" i="3"/>
  <c r="AX73" i="3"/>
  <c r="AX90" i="3" s="1"/>
  <c r="AT16" i="11" s="1"/>
  <c r="AE55" i="3"/>
  <c r="AE73" i="3"/>
  <c r="AE90" i="3" s="1"/>
  <c r="AA16" i="11" s="1"/>
  <c r="X55" i="3"/>
  <c r="X73" i="3"/>
  <c r="X90" i="3" s="1"/>
  <c r="T16" i="11" s="1"/>
  <c r="AQ55" i="3"/>
  <c r="AQ73" i="3"/>
  <c r="AQ90" i="3" s="1"/>
  <c r="AM16" i="11" s="1"/>
  <c r="AV55" i="3"/>
  <c r="AV73" i="3"/>
  <c r="AV90" i="3" s="1"/>
  <c r="AR16" i="11" s="1"/>
  <c r="AN55" i="3"/>
  <c r="AN73" i="3"/>
  <c r="AN90" i="3" s="1"/>
  <c r="AJ16" i="11" s="1"/>
  <c r="AF55" i="3"/>
  <c r="AF73" i="3"/>
  <c r="AF90" i="3" s="1"/>
  <c r="AB16" i="11" s="1"/>
  <c r="AY55" i="3"/>
  <c r="AY73" i="3"/>
  <c r="AY90" i="3" s="1"/>
  <c r="AU16" i="11" s="1"/>
  <c r="AH55" i="3"/>
  <c r="AH73" i="3"/>
  <c r="AH90" i="3" s="1"/>
  <c r="AD16" i="11" s="1"/>
  <c r="AU55" i="3"/>
  <c r="AU73" i="3"/>
  <c r="AU90" i="3" s="1"/>
  <c r="AQ16" i="11" s="1"/>
  <c r="AZ55" i="3"/>
  <c r="AZ73" i="3"/>
  <c r="AZ90" i="3" s="1"/>
  <c r="AV16" i="11" s="1"/>
  <c r="U73" i="3"/>
  <c r="U90" i="3" s="1"/>
  <c r="Q16" i="11" s="1"/>
  <c r="U55" i="3"/>
  <c r="W55" i="3"/>
  <c r="W73" i="3"/>
  <c r="W90" i="3" s="1"/>
  <c r="S16" i="11" s="1"/>
  <c r="AA55" i="3"/>
  <c r="AA73" i="3"/>
  <c r="AA90" i="3" s="1"/>
  <c r="W16" i="11" s="1"/>
  <c r="AI55" i="3"/>
  <c r="AI73" i="3"/>
  <c r="AI90" i="3" s="1"/>
  <c r="AE16" i="11" s="1"/>
  <c r="AP55" i="3"/>
  <c r="AP73" i="3"/>
  <c r="AP90" i="3" s="1"/>
  <c r="AL16" i="11" s="1"/>
  <c r="AW55" i="3"/>
  <c r="AW73" i="3"/>
  <c r="AW90" i="3" s="1"/>
  <c r="AS16" i="11" s="1"/>
  <c r="AJ55" i="3"/>
  <c r="AJ73" i="3"/>
  <c r="AJ90" i="3" s="1"/>
  <c r="AF16" i="11" s="1"/>
  <c r="AR55" i="3"/>
  <c r="AR73" i="3"/>
  <c r="AR90" i="3" s="1"/>
  <c r="AN16" i="11" s="1"/>
  <c r="Q55" i="3"/>
  <c r="Q92" i="3" s="1"/>
  <c r="Q73" i="3"/>
  <c r="Q90" i="3" s="1"/>
  <c r="M16" i="11" s="1"/>
  <c r="AC55" i="3"/>
  <c r="AC73" i="3"/>
  <c r="AC90" i="3" s="1"/>
  <c r="Y16" i="11" s="1"/>
  <c r="AT55" i="3"/>
  <c r="AT73" i="3"/>
  <c r="AT90" i="3" s="1"/>
  <c r="AP16" i="11" s="1"/>
  <c r="Z73" i="3"/>
  <c r="Z90" i="3" s="1"/>
  <c r="V16" i="11" s="1"/>
  <c r="Z55" i="3"/>
  <c r="V73" i="3"/>
  <c r="V90" i="3" s="1"/>
  <c r="R16" i="11" s="1"/>
  <c r="V55" i="3"/>
  <c r="AB73" i="3"/>
  <c r="AB90" i="3" s="1"/>
  <c r="X16" i="11" s="1"/>
  <c r="AB55" i="3"/>
  <c r="AO73" i="3"/>
  <c r="AO90" i="3" s="1"/>
  <c r="AK16" i="11" s="1"/>
  <c r="AO55" i="3"/>
  <c r="AK73" i="3"/>
  <c r="AK90" i="3" s="1"/>
  <c r="AG16" i="11" s="1"/>
  <c r="AK55" i="3"/>
  <c r="U5" i="10"/>
  <c r="E26" i="3"/>
  <c r="E121" i="3" s="1"/>
  <c r="F26" i="3"/>
  <c r="G26" i="3"/>
  <c r="H26" i="3"/>
  <c r="R12" i="10"/>
  <c r="R11" i="10"/>
  <c r="R6" i="10" l="1"/>
  <c r="R121" i="3"/>
  <c r="R31" i="11" s="1"/>
  <c r="R54" i="3"/>
  <c r="S26" i="3"/>
  <c r="F121" i="3"/>
  <c r="F31" i="11" s="1"/>
  <c r="U23" i="10"/>
  <c r="U21" i="10"/>
  <c r="U16" i="10"/>
  <c r="U24" i="10"/>
  <c r="U19" i="10"/>
  <c r="U20" i="10"/>
  <c r="U18" i="10"/>
  <c r="U22" i="10"/>
  <c r="U17" i="10"/>
  <c r="U10" i="10"/>
  <c r="U9" i="10"/>
  <c r="E31" i="11"/>
  <c r="AB92" i="3"/>
  <c r="AK92" i="3"/>
  <c r="AK96" i="3" s="1"/>
  <c r="AK100" i="3" s="1"/>
  <c r="AC92" i="3"/>
  <c r="AW92" i="3"/>
  <c r="AZ92" i="3"/>
  <c r="AZ96" i="3" s="1"/>
  <c r="AZ100" i="3" s="1"/>
  <c r="AF92" i="3"/>
  <c r="AF96" i="3" s="1"/>
  <c r="AF100" i="3" s="1"/>
  <c r="X92" i="3"/>
  <c r="AL92" i="3"/>
  <c r="T92" i="3"/>
  <c r="T96" i="3" s="1"/>
  <c r="T100" i="3" s="1"/>
  <c r="V92" i="3"/>
  <c r="V96" i="3" s="1"/>
  <c r="V100" i="3" s="1"/>
  <c r="AO92" i="3"/>
  <c r="AO96" i="3" s="1"/>
  <c r="AO100" i="3" s="1"/>
  <c r="Q5" i="6"/>
  <c r="Q11" i="6" s="1"/>
  <c r="Q15" i="6" s="1"/>
  <c r="Q96" i="3"/>
  <c r="Q100" i="3" s="1"/>
  <c r="M17" i="11"/>
  <c r="AP92" i="3"/>
  <c r="AA92" i="3"/>
  <c r="AU96" i="3"/>
  <c r="AU100" i="3" s="1"/>
  <c r="AU92" i="3"/>
  <c r="AN96" i="3"/>
  <c r="AN100" i="3" s="1"/>
  <c r="AN92" i="3"/>
  <c r="AS92" i="3"/>
  <c r="Z92" i="3"/>
  <c r="Z96" i="3" s="1"/>
  <c r="Z100" i="3" s="1"/>
  <c r="AD92" i="3"/>
  <c r="AR92" i="3"/>
  <c r="W92" i="3"/>
  <c r="W96" i="3" s="1"/>
  <c r="W100" i="3" s="1"/>
  <c r="AH92" i="3"/>
  <c r="AH96" i="3" s="1"/>
  <c r="AH100" i="3" s="1"/>
  <c r="AV92" i="3"/>
  <c r="AE92" i="3"/>
  <c r="AG92" i="3"/>
  <c r="AG96" i="3" s="1"/>
  <c r="AG100" i="3" s="1"/>
  <c r="U92" i="3"/>
  <c r="U96" i="3" s="1"/>
  <c r="U100" i="3" s="1"/>
  <c r="AT92" i="3"/>
  <c r="AJ92" i="3"/>
  <c r="AJ96" i="3" s="1"/>
  <c r="AJ100" i="3" s="1"/>
  <c r="AI92" i="3"/>
  <c r="AI96" i="3" s="1"/>
  <c r="AI100" i="3" s="1"/>
  <c r="AY92" i="3"/>
  <c r="AQ92" i="3"/>
  <c r="AX92" i="3"/>
  <c r="AX96" i="3" s="1"/>
  <c r="AX100" i="3" s="1"/>
  <c r="AM92" i="3"/>
  <c r="AM96" i="3" s="1"/>
  <c r="AM100" i="3" s="1"/>
  <c r="Y92" i="3"/>
  <c r="G121" i="3"/>
  <c r="G31" i="11" s="1"/>
  <c r="H54" i="3"/>
  <c r="H73" i="3" s="1"/>
  <c r="H90" i="3" s="1"/>
  <c r="D16" i="11" s="1"/>
  <c r="H121" i="3"/>
  <c r="H31" i="11" s="1"/>
  <c r="V5" i="10"/>
  <c r="U11" i="10"/>
  <c r="F54" i="3"/>
  <c r="G54" i="3"/>
  <c r="E54" i="3"/>
  <c r="S11" i="10"/>
  <c r="S6" i="10" s="1"/>
  <c r="S12" i="10"/>
  <c r="T121" i="3" l="1"/>
  <c r="T31" i="11" s="1"/>
  <c r="S54" i="3"/>
  <c r="S121" i="3"/>
  <c r="S31" i="11" s="1"/>
  <c r="R55" i="3"/>
  <c r="R92" i="3" s="1"/>
  <c r="R96" i="3" s="1"/>
  <c r="R100" i="3" s="1"/>
  <c r="R73" i="3"/>
  <c r="R90" i="3" s="1"/>
  <c r="N16" i="11" s="1"/>
  <c r="V20" i="10"/>
  <c r="V23" i="10"/>
  <c r="V18" i="10"/>
  <c r="V16" i="10"/>
  <c r="V9" i="10" s="1"/>
  <c r="V11" i="10" s="1"/>
  <c r="V24" i="10"/>
  <c r="V19" i="10"/>
  <c r="V21" i="10"/>
  <c r="V17" i="10"/>
  <c r="V22" i="10"/>
  <c r="V10" i="10"/>
  <c r="AT17" i="11"/>
  <c r="AX5" i="6"/>
  <c r="AX11" i="6" s="1"/>
  <c r="AX15" i="6" s="1"/>
  <c r="AF17" i="11"/>
  <c r="AJ5" i="6"/>
  <c r="AJ11" i="6" s="1"/>
  <c r="AJ15" i="6" s="1"/>
  <c r="AC17" i="11"/>
  <c r="AG5" i="6"/>
  <c r="AG11" i="6" s="1"/>
  <c r="AG15" i="6" s="1"/>
  <c r="S17" i="11"/>
  <c r="W5" i="6"/>
  <c r="W11" i="6" s="1"/>
  <c r="W15" i="6" s="1"/>
  <c r="V17" i="11"/>
  <c r="Z5" i="6"/>
  <c r="Z11" i="6" s="1"/>
  <c r="Z15" i="6" s="1"/>
  <c r="AQ17" i="11"/>
  <c r="AU5" i="6"/>
  <c r="AU11" i="6" s="1"/>
  <c r="AU15" i="6" s="1"/>
  <c r="P17" i="11"/>
  <c r="T5" i="6"/>
  <c r="T11" i="6" s="1"/>
  <c r="T15" i="6" s="1"/>
  <c r="AV17" i="11"/>
  <c r="AZ5" i="6"/>
  <c r="AZ11" i="6" s="1"/>
  <c r="AZ15" i="6" s="1"/>
  <c r="AM17" i="11"/>
  <c r="AQ5" i="6"/>
  <c r="AQ11" i="6" s="1"/>
  <c r="AQ15" i="6" s="1"/>
  <c r="AP17" i="11"/>
  <c r="AT5" i="6"/>
  <c r="AT11" i="6" s="1"/>
  <c r="AT15" i="6" s="1"/>
  <c r="AA17" i="11"/>
  <c r="AE5" i="6"/>
  <c r="AE11" i="6" s="1"/>
  <c r="AE15" i="6" s="1"/>
  <c r="AN17" i="11"/>
  <c r="AR5" i="6"/>
  <c r="AR11" i="6" s="1"/>
  <c r="AR15" i="6" s="1"/>
  <c r="AO17" i="11"/>
  <c r="AS5" i="6"/>
  <c r="AS11" i="6" s="1"/>
  <c r="AS15" i="6" s="1"/>
  <c r="W17" i="11"/>
  <c r="AA5" i="6"/>
  <c r="AA11" i="6" s="1"/>
  <c r="AA15" i="6" s="1"/>
  <c r="AH17" i="11"/>
  <c r="AL5" i="6"/>
  <c r="AL11" i="6" s="1"/>
  <c r="AL15" i="6" s="1"/>
  <c r="AS17" i="11"/>
  <c r="AW5" i="6"/>
  <c r="AW11" i="6" s="1"/>
  <c r="AW15" i="6" s="1"/>
  <c r="AQ96" i="3"/>
  <c r="AQ100" i="3" s="1"/>
  <c r="AT96" i="3"/>
  <c r="AT100" i="3" s="1"/>
  <c r="AE96" i="3"/>
  <c r="AE100" i="3" s="1"/>
  <c r="AR96" i="3"/>
  <c r="AR100" i="3" s="1"/>
  <c r="AS96" i="3"/>
  <c r="AS100" i="3" s="1"/>
  <c r="AA96" i="3"/>
  <c r="AA100" i="3" s="1"/>
  <c r="AL96" i="3"/>
  <c r="AL100" i="3" s="1"/>
  <c r="AW96" i="3"/>
  <c r="AW100" i="3" s="1"/>
  <c r="AK17" i="11"/>
  <c r="AO5" i="6"/>
  <c r="AO11" i="6" s="1"/>
  <c r="AO15" i="6" s="1"/>
  <c r="U17" i="11"/>
  <c r="Y5" i="6"/>
  <c r="Y11" i="6" s="1"/>
  <c r="Y15" i="6" s="1"/>
  <c r="AU17" i="11"/>
  <c r="AY5" i="6"/>
  <c r="AY11" i="6" s="1"/>
  <c r="AY15" i="6" s="1"/>
  <c r="AR17" i="11"/>
  <c r="AV5" i="6"/>
  <c r="AV11" i="6" s="1"/>
  <c r="AV15" i="6" s="1"/>
  <c r="Z17" i="11"/>
  <c r="AD5" i="6"/>
  <c r="AD11" i="6" s="1"/>
  <c r="AD15" i="6" s="1"/>
  <c r="R5" i="6"/>
  <c r="R11" i="6" s="1"/>
  <c r="R15" i="6" s="1"/>
  <c r="AL17" i="11"/>
  <c r="AP5" i="6"/>
  <c r="AP11" i="6" s="1"/>
  <c r="AP15" i="6" s="1"/>
  <c r="T17" i="11"/>
  <c r="X5" i="6"/>
  <c r="X11" i="6" s="1"/>
  <c r="X15" i="6" s="1"/>
  <c r="Y17" i="11"/>
  <c r="AC5" i="6"/>
  <c r="AC11" i="6" s="1"/>
  <c r="AC15" i="6" s="1"/>
  <c r="Y96" i="3"/>
  <c r="Y100" i="3" s="1"/>
  <c r="AY96" i="3"/>
  <c r="AY100" i="3" s="1"/>
  <c r="AV96" i="3"/>
  <c r="AV100" i="3" s="1"/>
  <c r="AD96" i="3"/>
  <c r="AD100" i="3" s="1"/>
  <c r="AP96" i="3"/>
  <c r="AP100" i="3" s="1"/>
  <c r="X96" i="3"/>
  <c r="X100" i="3" s="1"/>
  <c r="AC96" i="3"/>
  <c r="AC100" i="3" s="1"/>
  <c r="X17" i="11"/>
  <c r="AB5" i="6"/>
  <c r="AB11" i="6" s="1"/>
  <c r="AB15" i="6" s="1"/>
  <c r="AI17" i="11"/>
  <c r="AM5" i="6"/>
  <c r="AM11" i="6" s="1"/>
  <c r="AM15" i="6" s="1"/>
  <c r="AE17" i="11"/>
  <c r="AI5" i="6"/>
  <c r="AI11" i="6" s="1"/>
  <c r="AI15" i="6" s="1"/>
  <c r="Q17" i="11"/>
  <c r="U5" i="6"/>
  <c r="U11" i="6" s="1"/>
  <c r="U15" i="6" s="1"/>
  <c r="AD17" i="11"/>
  <c r="AH5" i="6"/>
  <c r="AH11" i="6" s="1"/>
  <c r="AH15" i="6" s="1"/>
  <c r="AJ17" i="11"/>
  <c r="AN5" i="6"/>
  <c r="AN11" i="6" s="1"/>
  <c r="AN15" i="6" s="1"/>
  <c r="M19" i="11"/>
  <c r="M20" i="11"/>
  <c r="R17" i="11"/>
  <c r="V5" i="6"/>
  <c r="V11" i="6" s="1"/>
  <c r="V15" i="6" s="1"/>
  <c r="AB17" i="11"/>
  <c r="AF5" i="6"/>
  <c r="AF11" i="6" s="1"/>
  <c r="AF15" i="6" s="1"/>
  <c r="AG17" i="11"/>
  <c r="AK5" i="6"/>
  <c r="AK11" i="6" s="1"/>
  <c r="AK15" i="6" s="1"/>
  <c r="AB96" i="3"/>
  <c r="AB100" i="3" s="1"/>
  <c r="H55" i="3"/>
  <c r="H92" i="3" s="1"/>
  <c r="H96" i="3" s="1"/>
  <c r="H100" i="3" s="1"/>
  <c r="W5" i="10"/>
  <c r="E55" i="3"/>
  <c r="E92" i="3" s="1"/>
  <c r="E73" i="3"/>
  <c r="E90" i="3" s="1"/>
  <c r="D2" i="11" s="1"/>
  <c r="G73" i="3"/>
  <c r="G90" i="3" s="1"/>
  <c r="C16" i="11" s="1"/>
  <c r="G55" i="3"/>
  <c r="G92" i="3" s="1"/>
  <c r="F55" i="3"/>
  <c r="F92" i="3" s="1"/>
  <c r="F73" i="3"/>
  <c r="F90" i="3" s="1"/>
  <c r="B16" i="11" s="1"/>
  <c r="T12" i="10"/>
  <c r="T11" i="10"/>
  <c r="N17" i="11" l="1"/>
  <c r="S73" i="3"/>
  <c r="S90" i="3" s="1"/>
  <c r="O16" i="11" s="1"/>
  <c r="S55" i="3"/>
  <c r="S92" i="3" s="1"/>
  <c r="T6" i="10"/>
  <c r="W17" i="10"/>
  <c r="W20" i="10"/>
  <c r="W23" i="10"/>
  <c r="W21" i="10"/>
  <c r="W18" i="10"/>
  <c r="W22" i="10"/>
  <c r="W16" i="10"/>
  <c r="W9" i="10" s="1"/>
  <c r="W11" i="10" s="1"/>
  <c r="W19" i="10"/>
  <c r="W24" i="10"/>
  <c r="W10" i="10"/>
  <c r="H5" i="6"/>
  <c r="H11" i="6" s="1"/>
  <c r="H15" i="6" s="1"/>
  <c r="R20" i="11"/>
  <c r="R19" i="11"/>
  <c r="AD19" i="11"/>
  <c r="AD20" i="11"/>
  <c r="X20" i="11"/>
  <c r="X19" i="11"/>
  <c r="N20" i="11"/>
  <c r="N19" i="11"/>
  <c r="U19" i="11"/>
  <c r="U20" i="11"/>
  <c r="AS19" i="11"/>
  <c r="AS20" i="11"/>
  <c r="AN19" i="11"/>
  <c r="AN20" i="11"/>
  <c r="AV20" i="11"/>
  <c r="AV19" i="11"/>
  <c r="S19" i="11"/>
  <c r="S20" i="11"/>
  <c r="D17" i="11"/>
  <c r="D19" i="11" s="1"/>
  <c r="Q20" i="11"/>
  <c r="Q19" i="11"/>
  <c r="Y20" i="11"/>
  <c r="Y19" i="11"/>
  <c r="Z20" i="11"/>
  <c r="Z19" i="11"/>
  <c r="AK20" i="11"/>
  <c r="AK19" i="11"/>
  <c r="AH20" i="11"/>
  <c r="AH19" i="11"/>
  <c r="AA20" i="11"/>
  <c r="AA19" i="11"/>
  <c r="P20" i="11"/>
  <c r="P19" i="11"/>
  <c r="AC20" i="11"/>
  <c r="AC19" i="11"/>
  <c r="AG20" i="11"/>
  <c r="AG19" i="11"/>
  <c r="AJ19" i="11"/>
  <c r="AJ20" i="11"/>
  <c r="AE19" i="11"/>
  <c r="AE20" i="11"/>
  <c r="T19" i="11"/>
  <c r="T20" i="11"/>
  <c r="AR20" i="11"/>
  <c r="AR19" i="11"/>
  <c r="W20" i="11"/>
  <c r="W19" i="11"/>
  <c r="AP19" i="11"/>
  <c r="AP20" i="11"/>
  <c r="AQ20" i="11"/>
  <c r="AQ19" i="11"/>
  <c r="AF19" i="11"/>
  <c r="AF20" i="11"/>
  <c r="AB19" i="11"/>
  <c r="AB20" i="11"/>
  <c r="AI20" i="11"/>
  <c r="AI19" i="11"/>
  <c r="AL19" i="11"/>
  <c r="AL20" i="11"/>
  <c r="AU20" i="11"/>
  <c r="AU19" i="11"/>
  <c r="AO20" i="11"/>
  <c r="AO19" i="11"/>
  <c r="AM20" i="11"/>
  <c r="AM19" i="11"/>
  <c r="V20" i="11"/>
  <c r="V19" i="11"/>
  <c r="AT19" i="11"/>
  <c r="AT20" i="11"/>
  <c r="X5" i="10"/>
  <c r="G5" i="6"/>
  <c r="G11" i="6" s="1"/>
  <c r="G15" i="6" s="1"/>
  <c r="C17" i="11"/>
  <c r="G96" i="3"/>
  <c r="G100" i="3" s="1"/>
  <c r="F96" i="3"/>
  <c r="F100" i="3" s="1"/>
  <c r="F24" i="11" s="1"/>
  <c r="F5" i="6"/>
  <c r="F11" i="6" s="1"/>
  <c r="F15" i="6" s="1"/>
  <c r="B17" i="11"/>
  <c r="E96" i="3"/>
  <c r="D3" i="11"/>
  <c r="E22" i="5"/>
  <c r="E25" i="5" s="1"/>
  <c r="E27" i="5"/>
  <c r="E30" i="5" s="1"/>
  <c r="E5" i="6"/>
  <c r="E11" i="6" s="1"/>
  <c r="E32" i="5"/>
  <c r="E35" i="5" s="1"/>
  <c r="U12" i="10"/>
  <c r="U6" i="10" s="1"/>
  <c r="S96" i="3" l="1"/>
  <c r="S100" i="3" s="1"/>
  <c r="O17" i="11"/>
  <c r="S5" i="6"/>
  <c r="S11" i="6" s="1"/>
  <c r="S15" i="6" s="1"/>
  <c r="X22" i="10"/>
  <c r="X20" i="10"/>
  <c r="X23" i="10"/>
  <c r="X18" i="10"/>
  <c r="X19" i="10"/>
  <c r="X17" i="10"/>
  <c r="X24" i="10"/>
  <c r="X16" i="10"/>
  <c r="X9" i="10" s="1"/>
  <c r="X11" i="10" s="1"/>
  <c r="X21" i="10"/>
  <c r="D20" i="11"/>
  <c r="X10" i="10"/>
  <c r="B18" i="13"/>
  <c r="C20" i="11"/>
  <c r="C19" i="11"/>
  <c r="B19" i="11"/>
  <c r="B20" i="11"/>
  <c r="F116" i="3"/>
  <c r="Y5" i="10"/>
  <c r="E15" i="6"/>
  <c r="D5" i="11"/>
  <c r="D6" i="11"/>
  <c r="V12" i="10"/>
  <c r="V6" i="10" s="1"/>
  <c r="O20" i="11" l="1"/>
  <c r="O19" i="11"/>
  <c r="Y19" i="10"/>
  <c r="Y17" i="10"/>
  <c r="Y20" i="10"/>
  <c r="Y23" i="10"/>
  <c r="Y18" i="10"/>
  <c r="Y16" i="10"/>
  <c r="Y24" i="10"/>
  <c r="Y22" i="10"/>
  <c r="Y21" i="10"/>
  <c r="Y10" i="10"/>
  <c r="Y9" i="10"/>
  <c r="Y11" i="10" s="1"/>
  <c r="G99" i="3"/>
  <c r="F27" i="11"/>
  <c r="Z5" i="10"/>
  <c r="W12" i="10"/>
  <c r="W6" i="10" s="1"/>
  <c r="Z16" i="10" l="1"/>
  <c r="Z24" i="10"/>
  <c r="Z22" i="10"/>
  <c r="Z17" i="10"/>
  <c r="Z20" i="10"/>
  <c r="Z21" i="10"/>
  <c r="Z19" i="10"/>
  <c r="Z18" i="10"/>
  <c r="Z23" i="10"/>
  <c r="Z10" i="10"/>
  <c r="Z9" i="10"/>
  <c r="Z11" i="10" s="1"/>
  <c r="G116" i="3"/>
  <c r="G23" i="11"/>
  <c r="AA5" i="10"/>
  <c r="X12" i="10"/>
  <c r="X6" i="10" s="1"/>
  <c r="AA21" i="10" l="1"/>
  <c r="AA24" i="10"/>
  <c r="AA19" i="10"/>
  <c r="AA17" i="10"/>
  <c r="AA22" i="10"/>
  <c r="AA18" i="10"/>
  <c r="AA16" i="10"/>
  <c r="AA9" i="10" s="1"/>
  <c r="AA11" i="10" s="1"/>
  <c r="AA23" i="10"/>
  <c r="AA20" i="10"/>
  <c r="AA10" i="10"/>
  <c r="G25" i="11"/>
  <c r="G26" i="11"/>
  <c r="G24" i="11"/>
  <c r="H99" i="3"/>
  <c r="G27" i="11"/>
  <c r="AB5" i="10"/>
  <c r="Y12" i="10"/>
  <c r="Y6" i="10" s="1"/>
  <c r="AB18" i="10" l="1"/>
  <c r="AB21" i="10"/>
  <c r="AB16" i="10"/>
  <c r="AB24" i="10"/>
  <c r="AB22" i="10"/>
  <c r="AB19" i="10"/>
  <c r="AB17" i="10"/>
  <c r="AB9" i="10" s="1"/>
  <c r="AB11" i="10" s="1"/>
  <c r="AB23" i="10"/>
  <c r="AB20" i="10"/>
  <c r="AB10" i="10"/>
  <c r="H116" i="3"/>
  <c r="H23" i="11"/>
  <c r="AC5" i="10"/>
  <c r="Z12" i="10"/>
  <c r="Z6" i="10" s="1"/>
  <c r="H27" i="11" l="1"/>
  <c r="I99" i="3"/>
  <c r="I23" i="11" s="1"/>
  <c r="AC23" i="10"/>
  <c r="AC18" i="10"/>
  <c r="AC21" i="10"/>
  <c r="AC19" i="10"/>
  <c r="AC16" i="10"/>
  <c r="AC9" i="10" s="1"/>
  <c r="AC11" i="10" s="1"/>
  <c r="AC24" i="10"/>
  <c r="AC20" i="10"/>
  <c r="AC22" i="10"/>
  <c r="AC17" i="10"/>
  <c r="AC10" i="10"/>
  <c r="H25" i="11"/>
  <c r="H26" i="11"/>
  <c r="H24" i="11"/>
  <c r="AD5" i="10"/>
  <c r="AA12" i="10"/>
  <c r="AA6" i="10" s="1"/>
  <c r="AD20" i="10" l="1"/>
  <c r="AD18" i="10"/>
  <c r="AD16" i="10"/>
  <c r="AD21" i="10"/>
  <c r="AD24" i="10"/>
  <c r="AD17" i="10"/>
  <c r="AD9" i="10" s="1"/>
  <c r="AD11" i="10" s="1"/>
  <c r="AD23" i="10"/>
  <c r="AD19" i="10"/>
  <c r="AD22" i="10"/>
  <c r="AD10" i="10"/>
  <c r="I26" i="11"/>
  <c r="I25" i="11"/>
  <c r="AE5" i="10"/>
  <c r="AB12" i="10"/>
  <c r="AB6" i="10" s="1"/>
  <c r="AE17" i="10" l="1"/>
  <c r="AE23" i="10"/>
  <c r="AE16" i="10"/>
  <c r="AE18" i="10"/>
  <c r="AE21" i="10"/>
  <c r="AE22" i="10"/>
  <c r="AE20" i="10"/>
  <c r="AE19" i="10"/>
  <c r="AE24" i="10"/>
  <c r="AE10" i="10"/>
  <c r="AE9" i="10"/>
  <c r="AE11" i="10" s="1"/>
  <c r="AF5" i="10"/>
  <c r="AC12" i="10"/>
  <c r="AC6" i="10" s="1"/>
  <c r="AF22" i="10" l="1"/>
  <c r="AF20" i="10"/>
  <c r="AF18" i="10"/>
  <c r="AF23" i="10"/>
  <c r="AF19" i="10"/>
  <c r="AF17" i="10"/>
  <c r="AF16" i="10"/>
  <c r="AF9" i="10" s="1"/>
  <c r="AF11" i="10" s="1"/>
  <c r="AF24" i="10"/>
  <c r="AF21" i="10"/>
  <c r="AF10" i="10"/>
  <c r="AG5" i="10"/>
  <c r="AD12" i="10"/>
  <c r="AD6" i="10" s="1"/>
  <c r="AG19" i="10" l="1"/>
  <c r="AG22" i="10"/>
  <c r="AG17" i="10"/>
  <c r="AG23" i="10"/>
  <c r="AG18" i="10"/>
  <c r="AG20" i="10"/>
  <c r="AG16" i="10"/>
  <c r="AG9" i="10" s="1"/>
  <c r="AG11" i="10" s="1"/>
  <c r="AG24" i="10"/>
  <c r="AG21" i="10"/>
  <c r="AG10" i="10"/>
  <c r="AH5" i="10"/>
  <c r="AE12" i="10"/>
  <c r="AE6" i="10" s="1"/>
  <c r="AH16" i="10" l="1"/>
  <c r="AH24" i="10"/>
  <c r="AH19" i="10"/>
  <c r="AH22" i="10"/>
  <c r="AH20" i="10"/>
  <c r="AH17" i="10"/>
  <c r="AH9" i="10" s="1"/>
  <c r="AH11" i="10" s="1"/>
  <c r="AH21" i="10"/>
  <c r="AH23" i="10"/>
  <c r="AH18" i="10"/>
  <c r="AH10" i="10"/>
  <c r="AI5" i="10"/>
  <c r="AF12" i="10"/>
  <c r="AF6" i="10" s="1"/>
  <c r="AI21" i="10" l="1"/>
  <c r="AI19" i="10"/>
  <c r="AI22" i="10"/>
  <c r="AI17" i="10"/>
  <c r="AI18" i="10"/>
  <c r="AI16" i="10"/>
  <c r="AI9" i="10" s="1"/>
  <c r="AI11" i="10" s="1"/>
  <c r="AI24" i="10"/>
  <c r="AI23" i="10"/>
  <c r="AI20" i="10"/>
  <c r="AI10" i="10"/>
  <c r="AJ5" i="10"/>
  <c r="AG12" i="10"/>
  <c r="AG6" i="10" s="1"/>
  <c r="AJ18" i="10" l="1"/>
  <c r="AJ16" i="10"/>
  <c r="AJ24" i="10"/>
  <c r="AJ19" i="10"/>
  <c r="AJ22" i="10"/>
  <c r="AJ23" i="10"/>
  <c r="AJ21" i="10"/>
  <c r="AJ17" i="10"/>
  <c r="AJ20" i="10"/>
  <c r="AJ10" i="10"/>
  <c r="AJ9" i="10"/>
  <c r="AJ11" i="10" s="1"/>
  <c r="AK5" i="10"/>
  <c r="AH12" i="10"/>
  <c r="AH6" i="10" s="1"/>
  <c r="AK23" i="10" l="1"/>
  <c r="AK21" i="10"/>
  <c r="AK16" i="10"/>
  <c r="AK24" i="10"/>
  <c r="AK19" i="10"/>
  <c r="AK20" i="10"/>
  <c r="AK18" i="10"/>
  <c r="AK22" i="10"/>
  <c r="AK17" i="10"/>
  <c r="AK10" i="10"/>
  <c r="AK9" i="10"/>
  <c r="AK11" i="10" s="1"/>
  <c r="AL5" i="10"/>
  <c r="AI12" i="10"/>
  <c r="AI6" i="10" s="1"/>
  <c r="AL20" i="10" l="1"/>
  <c r="AL23" i="10"/>
  <c r="AL19" i="10"/>
  <c r="AL18" i="10"/>
  <c r="AL16" i="10"/>
  <c r="AL9" i="10" s="1"/>
  <c r="AL11" i="10" s="1"/>
  <c r="AL24" i="10"/>
  <c r="AL21" i="10"/>
  <c r="AL17" i="10"/>
  <c r="AL22" i="10"/>
  <c r="AL10" i="10"/>
  <c r="AM5" i="10"/>
  <c r="AJ12" i="10"/>
  <c r="AJ6" i="10" s="1"/>
  <c r="AM17" i="10" l="1"/>
  <c r="AM20" i="10"/>
  <c r="AM16" i="10"/>
  <c r="AM23" i="10"/>
  <c r="AM21" i="10"/>
  <c r="AM18" i="10"/>
  <c r="AM22" i="10"/>
  <c r="AM19" i="10"/>
  <c r="AM24" i="10"/>
  <c r="AM10" i="10"/>
  <c r="AM9" i="10"/>
  <c r="AM6" i="10"/>
  <c r="AN5" i="10"/>
  <c r="AM11" i="10"/>
  <c r="AK12" i="10"/>
  <c r="AK6" i="10" s="1"/>
  <c r="AN22" i="10" l="1"/>
  <c r="AN17" i="10"/>
  <c r="AN20" i="10"/>
  <c r="AN18" i="10"/>
  <c r="AN23" i="10"/>
  <c r="AN19" i="10"/>
  <c r="AN16" i="10"/>
  <c r="AN24" i="10"/>
  <c r="AN21" i="10"/>
  <c r="AN10" i="10"/>
  <c r="AN9" i="10"/>
  <c r="AN6" i="10"/>
  <c r="AO5" i="10"/>
  <c r="AN11" i="10"/>
  <c r="AL12" i="10"/>
  <c r="AL6" i="10" s="1"/>
  <c r="AO19" i="10" l="1"/>
  <c r="AO17" i="10"/>
  <c r="AO20" i="10"/>
  <c r="AO23" i="10"/>
  <c r="AO16" i="10"/>
  <c r="AO24" i="10"/>
  <c r="AO22" i="10"/>
  <c r="AO18" i="10"/>
  <c r="AO21" i="10"/>
  <c r="AO10" i="10"/>
  <c r="AO9" i="10"/>
  <c r="Q99" i="3"/>
  <c r="AO6" i="10"/>
  <c r="AP5" i="10"/>
  <c r="AO11" i="10"/>
  <c r="AM12" i="10"/>
  <c r="AP16" i="10" l="1"/>
  <c r="AP24" i="10"/>
  <c r="AP22" i="10"/>
  <c r="AP17" i="10"/>
  <c r="AP20" i="10"/>
  <c r="AP21" i="10"/>
  <c r="AP19" i="10"/>
  <c r="AP18" i="10"/>
  <c r="AP23" i="10"/>
  <c r="AP10" i="10"/>
  <c r="AP9" i="10"/>
  <c r="Q23" i="11"/>
  <c r="Q116" i="3"/>
  <c r="Q27" i="11" s="1"/>
  <c r="AP6" i="10"/>
  <c r="AQ5" i="10"/>
  <c r="AP11" i="10"/>
  <c r="AN12" i="10"/>
  <c r="AQ21" i="10" l="1"/>
  <c r="AQ24" i="10"/>
  <c r="AQ19" i="10"/>
  <c r="AQ17" i="10"/>
  <c r="AQ22" i="10"/>
  <c r="AQ18" i="10"/>
  <c r="AQ16" i="10"/>
  <c r="AQ20" i="10"/>
  <c r="AQ23" i="10"/>
  <c r="AQ10" i="10"/>
  <c r="AQ9" i="10"/>
  <c r="Q25" i="11"/>
  <c r="Q24" i="11"/>
  <c r="Q26" i="11"/>
  <c r="R116" i="3"/>
  <c r="R23" i="11"/>
  <c r="AQ6" i="10"/>
  <c r="AR5" i="10"/>
  <c r="AQ11" i="10"/>
  <c r="AO12" i="10"/>
  <c r="AR18" i="10" l="1"/>
  <c r="AR21" i="10"/>
  <c r="AR16" i="10"/>
  <c r="AR24" i="10"/>
  <c r="AR22" i="10"/>
  <c r="AR17" i="10"/>
  <c r="AR19" i="10"/>
  <c r="AR23" i="10"/>
  <c r="AR20" i="10"/>
  <c r="AR10" i="10"/>
  <c r="AR9" i="10"/>
  <c r="R24" i="11"/>
  <c r="R25" i="11"/>
  <c r="R26" i="11"/>
  <c r="R27" i="11"/>
  <c r="S99" i="3"/>
  <c r="AR6" i="10"/>
  <c r="AS5" i="10"/>
  <c r="AR11" i="10"/>
  <c r="AP12" i="10"/>
  <c r="AS23" i="10" l="1"/>
  <c r="AS18" i="10"/>
  <c r="AS21" i="10"/>
  <c r="AS19" i="10"/>
  <c r="AS16" i="10"/>
  <c r="AS24" i="10"/>
  <c r="AS20" i="10"/>
  <c r="AS17" i="10"/>
  <c r="AS22" i="10"/>
  <c r="AS10" i="10"/>
  <c r="AS9" i="10"/>
  <c r="S23" i="11"/>
  <c r="S116" i="3"/>
  <c r="AS6" i="10"/>
  <c r="AT5" i="10"/>
  <c r="AS11" i="10"/>
  <c r="AQ12" i="10"/>
  <c r="AT20" i="10" l="1"/>
  <c r="AT18" i="10"/>
  <c r="AT16" i="10"/>
  <c r="AT21" i="10"/>
  <c r="AT24" i="10"/>
  <c r="AT19" i="10"/>
  <c r="AT17" i="10"/>
  <c r="AT23" i="10"/>
  <c r="AT22" i="10"/>
  <c r="AT10" i="10"/>
  <c r="AT9" i="10"/>
  <c r="S27" i="11"/>
  <c r="T99" i="3"/>
  <c r="S24" i="11"/>
  <c r="S25" i="11"/>
  <c r="S26" i="11"/>
  <c r="AT6" i="10"/>
  <c r="AU5" i="10"/>
  <c r="AT11" i="10"/>
  <c r="AR12" i="10"/>
  <c r="AU17" i="10" l="1"/>
  <c r="AU23" i="10"/>
  <c r="AU16" i="10"/>
  <c r="AU18" i="10"/>
  <c r="AU21" i="10"/>
  <c r="AU22" i="10"/>
  <c r="AU20" i="10"/>
  <c r="AU19" i="10"/>
  <c r="AU24" i="10"/>
  <c r="AU10" i="10"/>
  <c r="AU9" i="10"/>
  <c r="T116" i="3"/>
  <c r="T27" i="11" s="1"/>
  <c r="T23" i="11"/>
  <c r="AU6" i="10"/>
  <c r="AV5" i="10"/>
  <c r="AU11" i="10"/>
  <c r="AS12" i="10"/>
  <c r="AV22" i="10" l="1"/>
  <c r="AV20" i="10"/>
  <c r="AV23" i="10"/>
  <c r="AV18" i="10"/>
  <c r="AV19" i="10"/>
  <c r="AV17" i="10"/>
  <c r="AV16" i="10"/>
  <c r="AV21" i="10"/>
  <c r="AV24" i="10"/>
  <c r="AV10" i="10"/>
  <c r="AV9" i="10"/>
  <c r="T25" i="11"/>
  <c r="T26" i="11"/>
  <c r="T24" i="11"/>
  <c r="U116" i="3"/>
  <c r="U23" i="11"/>
  <c r="AV6" i="10"/>
  <c r="AW5" i="10"/>
  <c r="AV11" i="10"/>
  <c r="AT12" i="10"/>
  <c r="AW19" i="10" l="1"/>
  <c r="AW22" i="10"/>
  <c r="AW18" i="10"/>
  <c r="AW17" i="10"/>
  <c r="AW23" i="10"/>
  <c r="AW20" i="10"/>
  <c r="AW16" i="10"/>
  <c r="AW24" i="10"/>
  <c r="AW21" i="10"/>
  <c r="AW10" i="10"/>
  <c r="AW9" i="10"/>
  <c r="U26" i="11"/>
  <c r="U24" i="11"/>
  <c r="U25" i="11"/>
  <c r="U27" i="11"/>
  <c r="V99" i="3"/>
  <c r="AW6" i="10"/>
  <c r="AX5" i="10"/>
  <c r="AW11" i="10"/>
  <c r="AU12" i="10"/>
  <c r="AX16" i="10" l="1"/>
  <c r="AX24" i="10"/>
  <c r="AX19" i="10"/>
  <c r="AX22" i="10"/>
  <c r="AX20" i="10"/>
  <c r="AX17" i="10"/>
  <c r="AX21" i="10"/>
  <c r="AX18" i="10"/>
  <c r="AX23" i="10"/>
  <c r="AX10" i="10"/>
  <c r="AX9" i="10"/>
  <c r="V116" i="3"/>
  <c r="V23" i="11"/>
  <c r="AX6" i="10"/>
  <c r="AY5" i="10"/>
  <c r="AX11" i="10"/>
  <c r="AV12" i="10"/>
  <c r="V27" i="11" l="1"/>
  <c r="W99" i="3"/>
  <c r="AY21" i="10"/>
  <c r="AY19" i="10"/>
  <c r="AY17" i="10"/>
  <c r="AY22" i="10"/>
  <c r="AY18" i="10"/>
  <c r="AY16" i="10"/>
  <c r="AY24" i="10"/>
  <c r="AY20" i="10"/>
  <c r="AY23" i="10"/>
  <c r="AY10" i="10"/>
  <c r="AY9" i="10"/>
  <c r="V25" i="11"/>
  <c r="V24" i="11"/>
  <c r="V26" i="11"/>
  <c r="AY6" i="10"/>
  <c r="AZ5" i="10"/>
  <c r="AY11" i="10"/>
  <c r="AW12" i="10"/>
  <c r="W23" i="11" l="1"/>
  <c r="W116" i="3"/>
  <c r="W27" i="11" s="1"/>
  <c r="AZ18" i="10"/>
  <c r="AZ16" i="10"/>
  <c r="AZ24" i="10"/>
  <c r="AZ19" i="10"/>
  <c r="AZ22" i="10"/>
  <c r="AZ23" i="10"/>
  <c r="AZ21" i="10"/>
  <c r="AZ17" i="10"/>
  <c r="AZ20" i="10"/>
  <c r="AZ10" i="10"/>
  <c r="AZ9" i="10"/>
  <c r="AZ11" i="10"/>
  <c r="AZ6" i="10"/>
  <c r="AX12" i="10"/>
  <c r="O27" i="3" l="1"/>
  <c r="O26" i="3" s="1"/>
  <c r="AC27" i="3"/>
  <c r="AI27" i="3"/>
  <c r="T27" i="3"/>
  <c r="AJ27" i="3"/>
  <c r="AX27" i="3"/>
  <c r="AF27" i="3"/>
  <c r="U27" i="3"/>
  <c r="AK27" i="3"/>
  <c r="AS27" i="3"/>
  <c r="AH27" i="3"/>
  <c r="AW27" i="3"/>
  <c r="AM27" i="3"/>
  <c r="Y27" i="3"/>
  <c r="R27" i="3"/>
  <c r="S27" i="3"/>
  <c r="I27" i="3"/>
  <c r="I26" i="3" s="1"/>
  <c r="AP27" i="3"/>
  <c r="AZ27" i="3"/>
  <c r="Z27" i="3"/>
  <c r="AB27" i="3"/>
  <c r="AE27" i="3"/>
  <c r="L27" i="3"/>
  <c r="L26" i="3" s="1"/>
  <c r="AU27" i="3"/>
  <c r="AV27" i="3"/>
  <c r="Q27" i="3"/>
  <c r="AG27" i="3"/>
  <c r="AL27" i="3"/>
  <c r="AN27" i="3"/>
  <c r="W27" i="3"/>
  <c r="N27" i="3"/>
  <c r="N26" i="3" s="1"/>
  <c r="AR27" i="3"/>
  <c r="V27" i="3"/>
  <c r="K27" i="3"/>
  <c r="K26" i="3" s="1"/>
  <c r="P27" i="3"/>
  <c r="P26" i="3" s="1"/>
  <c r="AO27" i="3"/>
  <c r="X27" i="3"/>
  <c r="J27" i="3"/>
  <c r="J26" i="3" s="1"/>
  <c r="M27" i="3"/>
  <c r="M26" i="3" s="1"/>
  <c r="AQ27" i="3"/>
  <c r="AA27" i="3"/>
  <c r="AY27" i="3"/>
  <c r="AT27" i="3"/>
  <c r="AD27" i="3"/>
  <c r="X116" i="3"/>
  <c r="X23" i="11"/>
  <c r="W24" i="11"/>
  <c r="W25" i="11"/>
  <c r="W26" i="11"/>
  <c r="AY12" i="10"/>
  <c r="N54" i="3" l="1"/>
  <c r="N121" i="3"/>
  <c r="N31" i="11" s="1"/>
  <c r="L121" i="3"/>
  <c r="L31" i="11" s="1"/>
  <c r="L54" i="3"/>
  <c r="M121" i="3"/>
  <c r="M31" i="11" s="1"/>
  <c r="M54" i="3"/>
  <c r="P54" i="3"/>
  <c r="P121" i="3"/>
  <c r="P31" i="11" s="1"/>
  <c r="O54" i="3"/>
  <c r="O121" i="3"/>
  <c r="O31" i="11" s="1"/>
  <c r="J121" i="3"/>
  <c r="J31" i="11" s="1"/>
  <c r="J54" i="3"/>
  <c r="K121" i="3"/>
  <c r="K31" i="11" s="1"/>
  <c r="K54" i="3"/>
  <c r="I54" i="3"/>
  <c r="I121" i="3"/>
  <c r="X25" i="11"/>
  <c r="X26" i="11"/>
  <c r="X24" i="11"/>
  <c r="X27" i="11"/>
  <c r="Y99" i="3"/>
  <c r="AZ12" i="10"/>
  <c r="B16" i="13"/>
  <c r="P55" i="3" l="1"/>
  <c r="P92" i="3" s="1"/>
  <c r="P73" i="3"/>
  <c r="P90" i="3" s="1"/>
  <c r="L16" i="11" s="1"/>
  <c r="M55" i="3"/>
  <c r="M92" i="3" s="1"/>
  <c r="M73" i="3"/>
  <c r="M90" i="3" s="1"/>
  <c r="I16" i="11" s="1"/>
  <c r="L55" i="3"/>
  <c r="L92" i="3" s="1"/>
  <c r="L73" i="3"/>
  <c r="L90" i="3" s="1"/>
  <c r="H16" i="11" s="1"/>
  <c r="O55" i="3"/>
  <c r="O92" i="3" s="1"/>
  <c r="O73" i="3"/>
  <c r="O90" i="3" s="1"/>
  <c r="K16" i="11" s="1"/>
  <c r="N73" i="3"/>
  <c r="N90" i="3" s="1"/>
  <c r="J16" i="11" s="1"/>
  <c r="N55" i="3"/>
  <c r="N92" i="3" s="1"/>
  <c r="I55" i="3"/>
  <c r="I92" i="3" s="1"/>
  <c r="I73" i="3"/>
  <c r="I90" i="3" s="1"/>
  <c r="E16" i="11" s="1"/>
  <c r="K73" i="3"/>
  <c r="K90" i="3" s="1"/>
  <c r="G16" i="11" s="1"/>
  <c r="K55" i="3"/>
  <c r="K92" i="3" s="1"/>
  <c r="I31" i="11"/>
  <c r="B11" i="13"/>
  <c r="J73" i="3"/>
  <c r="J90" i="3" s="1"/>
  <c r="F16" i="11" s="1"/>
  <c r="J55" i="3"/>
  <c r="J92" i="3" s="1"/>
  <c r="Y116" i="3"/>
  <c r="Y23" i="11"/>
  <c r="B14" i="13"/>
  <c r="O5" i="6" l="1"/>
  <c r="O11" i="6" s="1"/>
  <c r="O15" i="6" s="1"/>
  <c r="O96" i="3"/>
  <c r="O100" i="3" s="1"/>
  <c r="K17" i="11"/>
  <c r="L5" i="6"/>
  <c r="L11" i="6" s="1"/>
  <c r="L15" i="6" s="1"/>
  <c r="H17" i="11"/>
  <c r="L96" i="3"/>
  <c r="L100" i="3" s="1"/>
  <c r="M96" i="3"/>
  <c r="M100" i="3" s="1"/>
  <c r="I17" i="11"/>
  <c r="M5" i="6"/>
  <c r="M11" i="6" s="1"/>
  <c r="M15" i="6" s="1"/>
  <c r="N96" i="3"/>
  <c r="N100" i="3" s="1"/>
  <c r="J17" i="11"/>
  <c r="N5" i="6"/>
  <c r="N11" i="6" s="1"/>
  <c r="N15" i="6" s="1"/>
  <c r="L17" i="11"/>
  <c r="P5" i="6"/>
  <c r="P11" i="6" s="1"/>
  <c r="P15" i="6" s="1"/>
  <c r="P96" i="3"/>
  <c r="P100" i="3" s="1"/>
  <c r="J96" i="3"/>
  <c r="J100" i="3" s="1"/>
  <c r="F17" i="11"/>
  <c r="J5" i="6"/>
  <c r="J11" i="6" s="1"/>
  <c r="J15" i="6" s="1"/>
  <c r="K96" i="3"/>
  <c r="K100" i="3" s="1"/>
  <c r="K5" i="6"/>
  <c r="K11" i="6" s="1"/>
  <c r="K15" i="6" s="1"/>
  <c r="G17" i="11"/>
  <c r="I96" i="3"/>
  <c r="I100" i="3" s="1"/>
  <c r="I5" i="6"/>
  <c r="I11" i="6" s="1"/>
  <c r="I15" i="6" s="1"/>
  <c r="E17" i="11"/>
  <c r="Y24" i="11"/>
  <c r="Y25" i="11"/>
  <c r="Y26" i="11"/>
  <c r="Y27" i="11"/>
  <c r="Z99" i="3"/>
  <c r="L19" i="11" l="1"/>
  <c r="L20" i="11"/>
  <c r="H20" i="11"/>
  <c r="H19" i="11"/>
  <c r="J19" i="11"/>
  <c r="J20" i="11"/>
  <c r="K20" i="11"/>
  <c r="K19" i="11"/>
  <c r="I19" i="11"/>
  <c r="I20" i="11"/>
  <c r="I116" i="3"/>
  <c r="I24" i="11"/>
  <c r="G20" i="11"/>
  <c r="G19" i="11"/>
  <c r="F19" i="11"/>
  <c r="F20" i="11"/>
  <c r="E19" i="11"/>
  <c r="E20" i="11"/>
  <c r="Z23" i="11"/>
  <c r="Z116" i="3"/>
  <c r="Z27" i="11" s="1"/>
  <c r="J99" i="3" l="1"/>
  <c r="I27" i="11"/>
  <c r="AA116" i="3"/>
  <c r="AA23" i="11"/>
  <c r="Z24" i="11"/>
  <c r="Z26" i="11"/>
  <c r="Z25" i="11"/>
  <c r="J116" i="3" l="1"/>
  <c r="J23" i="11"/>
  <c r="AA25" i="11"/>
  <c r="AA26" i="11"/>
  <c r="AA24" i="11"/>
  <c r="AA27" i="11"/>
  <c r="AB99" i="3"/>
  <c r="J25" i="11" l="1"/>
  <c r="J26" i="11"/>
  <c r="J24" i="11"/>
  <c r="K99" i="3"/>
  <c r="J27" i="11"/>
  <c r="AB116" i="3"/>
  <c r="AB23" i="11"/>
  <c r="K116" i="3" l="1"/>
  <c r="K23" i="11"/>
  <c r="AB24" i="11"/>
  <c r="AB26" i="11"/>
  <c r="AB25" i="11"/>
  <c r="AB27" i="11"/>
  <c r="AC99" i="3"/>
  <c r="K27" i="11" l="1"/>
  <c r="L99" i="3"/>
  <c r="K25" i="11"/>
  <c r="K26" i="11"/>
  <c r="K24" i="11"/>
  <c r="AC116" i="3"/>
  <c r="AC27" i="11" s="1"/>
  <c r="AC23" i="11"/>
  <c r="L116" i="3" l="1"/>
  <c r="L23" i="11"/>
  <c r="AC26" i="11"/>
  <c r="AC24" i="11"/>
  <c r="AC25" i="11"/>
  <c r="AD23" i="11"/>
  <c r="AD116" i="3"/>
  <c r="L25" i="11" l="1"/>
  <c r="L26" i="11"/>
  <c r="L24" i="11"/>
  <c r="M99" i="3"/>
  <c r="L27" i="11"/>
  <c r="AD27" i="11"/>
  <c r="AE99" i="3"/>
  <c r="AD25" i="11"/>
  <c r="AD26" i="11"/>
  <c r="AD24" i="11"/>
  <c r="M23" i="11" l="1"/>
  <c r="M116" i="3"/>
  <c r="AE116" i="3"/>
  <c r="AE23" i="11"/>
  <c r="N99" i="3" l="1"/>
  <c r="M27" i="11"/>
  <c r="M26" i="11"/>
  <c r="M25" i="11"/>
  <c r="M24" i="11"/>
  <c r="AE24" i="11"/>
  <c r="AE25" i="11"/>
  <c r="AE26" i="11"/>
  <c r="AE27" i="11"/>
  <c r="AF99" i="3"/>
  <c r="AK99" i="3"/>
  <c r="N23" i="11" l="1"/>
  <c r="N116" i="3"/>
  <c r="AF23" i="11"/>
  <c r="AF116" i="3"/>
  <c r="AF27" i="11" s="1"/>
  <c r="AK116" i="3"/>
  <c r="AK23" i="11"/>
  <c r="N27" i="11" l="1"/>
  <c r="O99" i="3"/>
  <c r="N24" i="11"/>
  <c r="N25" i="11"/>
  <c r="N26" i="11"/>
  <c r="AF25" i="11"/>
  <c r="AF26" i="11"/>
  <c r="AF24" i="11"/>
  <c r="AG116" i="3"/>
  <c r="AG23" i="11"/>
  <c r="AK26" i="11"/>
  <c r="AK25" i="11"/>
  <c r="AK24" i="11"/>
  <c r="AK27" i="11"/>
  <c r="AL99" i="3"/>
  <c r="O23" i="11" l="1"/>
  <c r="O116" i="3"/>
  <c r="AG27" i="11"/>
  <c r="AH99" i="3"/>
  <c r="AG24" i="11"/>
  <c r="AG25" i="11"/>
  <c r="AG26" i="11"/>
  <c r="AL23" i="11"/>
  <c r="AL116" i="3"/>
  <c r="AL27" i="11" s="1"/>
  <c r="O27" i="11" l="1"/>
  <c r="P99" i="3"/>
  <c r="O25" i="11"/>
  <c r="O26" i="11"/>
  <c r="O24" i="11"/>
  <c r="AH23" i="11"/>
  <c r="AH116" i="3"/>
  <c r="AM116" i="3"/>
  <c r="AM23" i="11"/>
  <c r="AL25" i="11"/>
  <c r="AL26" i="11"/>
  <c r="AL24" i="11"/>
  <c r="P23" i="11" l="1"/>
  <c r="P116" i="3"/>
  <c r="P27" i="11" s="1"/>
  <c r="AH27" i="11"/>
  <c r="AI99" i="3"/>
  <c r="AH24" i="11"/>
  <c r="AH26" i="11"/>
  <c r="AH25" i="11"/>
  <c r="AM25" i="11"/>
  <c r="AM26" i="11"/>
  <c r="AM24" i="11"/>
  <c r="AM27" i="11"/>
  <c r="AN99" i="3"/>
  <c r="P26" i="11" l="1"/>
  <c r="P25" i="11"/>
  <c r="P24" i="11"/>
  <c r="AI116" i="3"/>
  <c r="AI27" i="11" s="1"/>
  <c r="AI23" i="11"/>
  <c r="AN23" i="11"/>
  <c r="AN116" i="3"/>
  <c r="AJ23" i="11" l="1"/>
  <c r="AJ116" i="3"/>
  <c r="AJ27" i="11" s="1"/>
  <c r="AI24" i="11"/>
  <c r="AI26" i="11"/>
  <c r="AI25" i="11"/>
  <c r="AN27" i="11"/>
  <c r="AO99" i="3"/>
  <c r="AN25" i="11"/>
  <c r="AN24" i="11"/>
  <c r="AN26" i="11"/>
  <c r="AJ26" i="11" l="1"/>
  <c r="AJ24" i="11"/>
  <c r="AJ25" i="11"/>
  <c r="AO23" i="11"/>
  <c r="AO116" i="3"/>
  <c r="AO27" i="11" s="1"/>
  <c r="AP23" i="11" l="1"/>
  <c r="AP116" i="3"/>
  <c r="AO24" i="11"/>
  <c r="AO25" i="11"/>
  <c r="AO26" i="11"/>
  <c r="AP27" i="11" l="1"/>
  <c r="AQ99" i="3"/>
  <c r="AP24" i="11"/>
  <c r="AP25" i="11"/>
  <c r="AP26" i="11"/>
  <c r="AQ23" i="11" l="1"/>
  <c r="AQ116" i="3"/>
  <c r="AQ27" i="11" l="1"/>
  <c r="AR99" i="3"/>
  <c r="AQ24" i="11"/>
  <c r="AQ25" i="11"/>
  <c r="AQ26" i="11"/>
  <c r="AR23" i="11" l="1"/>
  <c r="AR116" i="3"/>
  <c r="AR27" i="11" s="1"/>
  <c r="AS23" i="11" l="1"/>
  <c r="AS116" i="3"/>
  <c r="AR26" i="11"/>
  <c r="AR25" i="11"/>
  <c r="AR24" i="11"/>
  <c r="AS27" i="11" l="1"/>
  <c r="AT99" i="3"/>
  <c r="AS25" i="11"/>
  <c r="AS26" i="11"/>
  <c r="AS24" i="11"/>
  <c r="AT23" i="11" l="1"/>
  <c r="AT116" i="3"/>
  <c r="AT27" i="11" l="1"/>
  <c r="AU99" i="3"/>
  <c r="AT25" i="11"/>
  <c r="AT24" i="11"/>
  <c r="AT26" i="11"/>
  <c r="AU23" i="11" l="1"/>
  <c r="AU116" i="3"/>
  <c r="AU27" i="11" s="1"/>
  <c r="AV23" i="11" l="1"/>
  <c r="AV116" i="3"/>
  <c r="AU26" i="11"/>
  <c r="AU24" i="11"/>
  <c r="AU25" i="11"/>
  <c r="AV27" i="11" l="1"/>
  <c r="AW99" i="3"/>
  <c r="AV24" i="11"/>
  <c r="AV25" i="11"/>
  <c r="AV26" i="11"/>
  <c r="AW23" i="11" l="1"/>
  <c r="AW116" i="3"/>
  <c r="AW27" i="11" l="1"/>
  <c r="AX99" i="3"/>
  <c r="AW24" i="11"/>
  <c r="AW25" i="11"/>
  <c r="AW26" i="11"/>
  <c r="AX23" i="11" l="1"/>
  <c r="AX116" i="3"/>
  <c r="AX27" i="11" s="1"/>
  <c r="AY23" i="11" l="1"/>
  <c r="AY116" i="3"/>
  <c r="AX25" i="11"/>
  <c r="AX26" i="11"/>
  <c r="AX24" i="11"/>
  <c r="AY27" i="11" l="1"/>
  <c r="AZ99" i="3"/>
  <c r="AY26" i="11"/>
  <c r="AY24" i="11"/>
  <c r="AY25" i="11"/>
  <c r="AZ23" i="11" l="1"/>
  <c r="AZ116" i="3"/>
  <c r="AZ27" i="11" s="1"/>
  <c r="AZ25" i="11" l="1"/>
  <c r="AZ26" i="11"/>
  <c r="AZ24" i="11"/>
</calcChain>
</file>

<file path=xl/sharedStrings.xml><?xml version="1.0" encoding="utf-8"?>
<sst xmlns="http://schemas.openxmlformats.org/spreadsheetml/2006/main" count="403" uniqueCount="364">
  <si>
    <t>Erkenningsnummer</t>
  </si>
  <si>
    <t>Laatst beschikbare jaar</t>
  </si>
  <si>
    <t>Vijfjarig overzicht</t>
  </si>
  <si>
    <t>ACTIVA</t>
  </si>
  <si>
    <t>PASSIVA</t>
  </si>
  <si>
    <t>BALANS</t>
  </si>
  <si>
    <t>Code</t>
  </si>
  <si>
    <t>Vaste activa</t>
  </si>
  <si>
    <t>20/28</t>
  </si>
  <si>
    <t>Eigen vermogen</t>
  </si>
  <si>
    <t>10/18</t>
  </si>
  <si>
    <t>I.  Oprichtingskosten</t>
  </si>
  <si>
    <t>I. Dotaties,inbreng in kapitaal</t>
  </si>
  <si>
    <t>II. Immat. Vaste activa</t>
  </si>
  <si>
    <t>II. Herwaarderingsmeerwaarden</t>
  </si>
  <si>
    <t>III. Reserves</t>
  </si>
  <si>
    <t>III. Mat. Vaste activa</t>
  </si>
  <si>
    <t>IV. Overgedragen resultaat</t>
  </si>
  <si>
    <t>V. Investeringssubsidies</t>
  </si>
  <si>
    <t>A. Terreinen en gebouwen</t>
  </si>
  <si>
    <t>VI. Sluitingspremies</t>
  </si>
  <si>
    <t xml:space="preserve">B. Materieel med. uitrust. </t>
  </si>
  <si>
    <t>VII. Voorzieningen</t>
  </si>
  <si>
    <t>C. Niet-medische uitrusting</t>
  </si>
  <si>
    <t>D. Huurfinanciering</t>
  </si>
  <si>
    <t>Schulden</t>
  </si>
  <si>
    <t>17/49</t>
  </si>
  <si>
    <t>E. Overige MVA</t>
  </si>
  <si>
    <t>F. Vaste activa in aanbouw</t>
  </si>
  <si>
    <t>VIII. Schulden &gt; 1 jaar</t>
  </si>
  <si>
    <t>A. Financiële schulden</t>
  </si>
  <si>
    <t>170/4</t>
  </si>
  <si>
    <t>Achtergestelde leningen</t>
  </si>
  <si>
    <t>Niet-achtergestelde leningen</t>
  </si>
  <si>
    <t>IV. Financiële vaste activa</t>
  </si>
  <si>
    <t>Huurfinanciering</t>
  </si>
  <si>
    <t>Kredietinstellingen</t>
  </si>
  <si>
    <t>Vlottende activa</t>
  </si>
  <si>
    <t>29/58</t>
  </si>
  <si>
    <t>Overige leningen</t>
  </si>
  <si>
    <t>B. Handelsschulden</t>
  </si>
  <si>
    <t>V.  Vorderingen &gt; 1 jaar</t>
  </si>
  <si>
    <t>C. Voorschotten Volksgez.</t>
  </si>
  <si>
    <t>D. Overige schulden</t>
  </si>
  <si>
    <t>178/9</t>
  </si>
  <si>
    <t xml:space="preserve">VI. Voorraden </t>
  </si>
  <si>
    <t>IX. Schulden &lt; 1 jaar</t>
  </si>
  <si>
    <t>A. Schulden die bn 1j vervallen</t>
  </si>
  <si>
    <t>VII. Vorderingen &lt; 1 jaar</t>
  </si>
  <si>
    <t>B. Financiële  schulden</t>
  </si>
  <si>
    <t>A. Vorderingen voor prestaties</t>
  </si>
  <si>
    <t>400/409</t>
  </si>
  <si>
    <t>C. Lopende schulden</t>
  </si>
  <si>
    <t>1. Patiënten</t>
  </si>
  <si>
    <t>Leveranciers</t>
  </si>
  <si>
    <t>440/444</t>
  </si>
  <si>
    <t>2. Te ontvangen effecten</t>
  </si>
  <si>
    <t>3. Verzekeringsinstellingen</t>
  </si>
  <si>
    <t>Inhaalbedragen</t>
  </si>
  <si>
    <t>4. Inhaalbedragen</t>
  </si>
  <si>
    <t>Geneesheren, verpl. personeel</t>
  </si>
  <si>
    <t>5. Te innen opbrengsten</t>
  </si>
  <si>
    <t>D. Ontvangen vooruitbetaling</t>
  </si>
  <si>
    <t>6. Overige vord. v. prestaties</t>
  </si>
  <si>
    <t>406/9</t>
  </si>
  <si>
    <t>E. Schulden bezold.Soc. Lasten</t>
  </si>
  <si>
    <t>B. Overige vorderingen</t>
  </si>
  <si>
    <t>Belastingen</t>
  </si>
  <si>
    <t>450/3</t>
  </si>
  <si>
    <t>1. Geneesheren,verpl. Pers.</t>
  </si>
  <si>
    <t xml:space="preserve">Bezoldigingen </t>
  </si>
  <si>
    <t>454/9</t>
  </si>
  <si>
    <t>2. Overige</t>
  </si>
  <si>
    <t>411/416</t>
  </si>
  <si>
    <t>F. Overige schulden</t>
  </si>
  <si>
    <t>47/48</t>
  </si>
  <si>
    <t>VIII. Geldbeleggingen</t>
  </si>
  <si>
    <t>51/53</t>
  </si>
  <si>
    <t>X. Overlopende rekeningen</t>
  </si>
  <si>
    <t>492/3</t>
  </si>
  <si>
    <t>IX.  Liquide middelen</t>
  </si>
  <si>
    <t>54/58</t>
  </si>
  <si>
    <t>X.  Overlopende rekeningen</t>
  </si>
  <si>
    <t>490/1</t>
  </si>
  <si>
    <t>Totaal actief</t>
  </si>
  <si>
    <t>Totaal passief</t>
  </si>
  <si>
    <t>Geldstroomanalyse op basis van de resultatenrekeningen (realisaties en projecties)</t>
  </si>
  <si>
    <t>in  euro</t>
  </si>
  <si>
    <t>code</t>
  </si>
  <si>
    <t>I. Bedrijfsopbrengsten</t>
  </si>
  <si>
    <t>A. Omzet</t>
  </si>
  <si>
    <t>verpleegdagprijs</t>
  </si>
  <si>
    <t>A1 onroerend</t>
  </si>
  <si>
    <t>A1 herconditionering</t>
  </si>
  <si>
    <t>A1 groot onderhoud</t>
  </si>
  <si>
    <t>andere onderdelen BFM</t>
  </si>
  <si>
    <t>geraamd inhaalbedrag</t>
  </si>
  <si>
    <t>supplementen kamers</t>
  </si>
  <si>
    <t>forfaits RIZIV</t>
  </si>
  <si>
    <t>nevenproducten</t>
  </si>
  <si>
    <t>farmaceutische producten</t>
  </si>
  <si>
    <t>honoraria</t>
  </si>
  <si>
    <t>B. Geactiv. Intern. Productie</t>
  </si>
  <si>
    <t>C. Overige bedrijfsopbrengsten</t>
  </si>
  <si>
    <t>Instandhoudingsforfait</t>
  </si>
  <si>
    <t>Strategisch forfait van lopende projecten</t>
  </si>
  <si>
    <t>Strategisch forfait van project huidige aanvraag (raming)</t>
  </si>
  <si>
    <t>Andere bedrijfssubsidies</t>
  </si>
  <si>
    <t>Overige</t>
  </si>
  <si>
    <t>741/9</t>
  </si>
  <si>
    <t>II. Bedrijfskosten</t>
  </si>
  <si>
    <t>A.Voorraden en leveringen</t>
  </si>
  <si>
    <t>1. Inkopen</t>
  </si>
  <si>
    <t>600/8</t>
  </si>
  <si>
    <t>2. Wijziging in voorraad</t>
  </si>
  <si>
    <t>B. Diensten en bijkomende leveringen</t>
  </si>
  <si>
    <t>C. Bezoldigingen en sociale lasten</t>
  </si>
  <si>
    <t>D. Afschrijvingen, waardeverm.</t>
  </si>
  <si>
    <t>lopende afschrijvingen</t>
  </si>
  <si>
    <t>nieuwe afschrijvingen groot onderhoud</t>
  </si>
  <si>
    <t>nieuwe afschrijvingen onroerend/herconditionering</t>
  </si>
  <si>
    <t>nieuwe afschrijvingen medisch</t>
  </si>
  <si>
    <t>nieuwe afschrijvingen niet-medisch</t>
  </si>
  <si>
    <t>nieuwe afschrijvingen project</t>
  </si>
  <si>
    <t>andere nieuwe afschrijvingen</t>
  </si>
  <si>
    <t>E. Waardevermind. Vlottende activa</t>
  </si>
  <si>
    <t>631/4</t>
  </si>
  <si>
    <t>F. Voorzieningen</t>
  </si>
  <si>
    <t>635/7</t>
  </si>
  <si>
    <t>G. Overige bedrijfskosten</t>
  </si>
  <si>
    <t>640/8</t>
  </si>
  <si>
    <t>III. Bedrijfswinst of -verlies</t>
  </si>
  <si>
    <t>Geldstroom (saldo)</t>
  </si>
  <si>
    <t>(I)</t>
  </si>
  <si>
    <t>IV. Financiële opbrengsten</t>
  </si>
  <si>
    <t>A. Opbrengsten uit fin.vaste activa</t>
  </si>
  <si>
    <t>B. Opbrengsten uit vlottende activa</t>
  </si>
  <si>
    <t>C. Subsidies in kapitaal en intrest</t>
  </si>
  <si>
    <t>D. Andere financiële opbrengsten</t>
  </si>
  <si>
    <t>754/9</t>
  </si>
  <si>
    <t>V. Financiële kosten</t>
  </si>
  <si>
    <t>A. Kosten voor investeringsleningen</t>
  </si>
  <si>
    <t>Financiële kosten lopende leningen</t>
  </si>
  <si>
    <t>Financiële kosten voorliggend project</t>
  </si>
  <si>
    <t>Andere nieuwe financiële kosten</t>
  </si>
  <si>
    <t>waardeverm. Op circulerende activa</t>
  </si>
  <si>
    <t>koersverschillen</t>
  </si>
  <si>
    <t>verschillen in conversie van deviezen</t>
  </si>
  <si>
    <t>B. Kosten voor kredieten op korte termijn</t>
  </si>
  <si>
    <t>C. diverse financiële kosten</t>
  </si>
  <si>
    <t>657/9</t>
  </si>
  <si>
    <t>Financieel resultaat</t>
  </si>
  <si>
    <t>(II)</t>
  </si>
  <si>
    <t>VI. Winst of verlies</t>
  </si>
  <si>
    <t>VII. Uitzonderlijke opbrengsten</t>
  </si>
  <si>
    <t>A. Terugneming afschr. en waardeverm.</t>
  </si>
  <si>
    <t>B. Terugneming waardev. Fin. Vaste act.</t>
  </si>
  <si>
    <t>C. Terugneming voorzieningen</t>
  </si>
  <si>
    <t>D. Meerwaarden realisatie vaste activa</t>
  </si>
  <si>
    <t>E. Andere uitzonderlijke opbrengsten</t>
  </si>
  <si>
    <t>764/8</t>
  </si>
  <si>
    <t>F. Opbrengsten mbt. vorige boekjaren</t>
  </si>
  <si>
    <t>VIII. Uitzonderlijke kosten</t>
  </si>
  <si>
    <t>A. uitz. Afschr. en waardeverm.</t>
  </si>
  <si>
    <t>B. Waardeverm. op financ. vaste act.</t>
  </si>
  <si>
    <t>C. Voorzieningen voor uitz. Kosten</t>
  </si>
  <si>
    <t>D. Minderwaarden bij realisatie vaste act.</t>
  </si>
  <si>
    <t>E. Andere uitzonderlijke kosten</t>
  </si>
  <si>
    <t>664/8</t>
  </si>
  <si>
    <t>F. kosten mbt. vorige boekjaren</t>
  </si>
  <si>
    <t>Uitzonderlijk resultaat</t>
  </si>
  <si>
    <t>(III)</t>
  </si>
  <si>
    <t>IX. Winst of verlies van het boekjaar</t>
  </si>
  <si>
    <t>Totaal netto inkomende geldstroom</t>
  </si>
  <si>
    <t>Lopende  kapitaalsaflossingen</t>
  </si>
  <si>
    <t>Kapitaalsaflossingen voorliggend project</t>
  </si>
  <si>
    <t>Andere nieuwe kapitaalsaflossingen</t>
  </si>
  <si>
    <t>Netto geldstroom na aflossingen</t>
  </si>
  <si>
    <t>Het instandhoudingsforfait is het maximum van het berekend instandhoudingsforfait en het forfait voor medisch materiaal, niet-medisch materiaal en rollend materiaal dat tot en met 2016 via het BFM werd toegekend.</t>
  </si>
  <si>
    <t>parameters x bedrag</t>
  </si>
  <si>
    <t>correctie BFM en principieel akkoord VIPA</t>
  </si>
  <si>
    <t>instandhoudingsforfait met correctie, incl. intrest</t>
  </si>
  <si>
    <t xml:space="preserve">forfaits voor medisch en niet-medisch materiaal en rollend materiaal </t>
  </si>
  <si>
    <t>Bedragen per parameter instandhoudingsforfait</t>
  </si>
  <si>
    <t>Parameters voor volledige ziekenhuis (op niveau erkenningsnummer, op 1/1/jaar X)</t>
  </si>
  <si>
    <t>Gegevens voor de berekening van de correctie</t>
  </si>
  <si>
    <t>Geïndexeerde principiële akkoorden</t>
  </si>
  <si>
    <t>BFM 1/7/jaar X-1:</t>
  </si>
  <si>
    <t>0100 Onroerend-A1</t>
  </si>
  <si>
    <t>0110 Herconditionering 2011-A1</t>
  </si>
  <si>
    <t>0115 Herconditionering 2012-A1</t>
  </si>
  <si>
    <t>0116 Herconditionering 2013-A1</t>
  </si>
  <si>
    <t>0117 Herconditionering 2014-A1</t>
  </si>
  <si>
    <t>0118 Herconditionering 2015-A1</t>
  </si>
  <si>
    <t>0200 Groot onderhoud-A1</t>
  </si>
  <si>
    <t>0900 Rollend materiaal-A1</t>
  </si>
  <si>
    <t>9510 Provisie art. 25 § 6 : onroerend-A1</t>
  </si>
  <si>
    <t>9511 Provisie art 26bis : herconditionering-A1</t>
  </si>
  <si>
    <t>9512 provisie art 25 §3 :   investeringen duurzame ontwikkeling-A1</t>
  </si>
  <si>
    <t>9515 Provisie grote onderhoudswerken-A1</t>
  </si>
  <si>
    <t>9540 Provisie art. 25 § 6 : medisch materiaal-A1</t>
  </si>
  <si>
    <t>9550 Provisie art. 25 § 6 : niet-medisch materiaal-A1</t>
  </si>
  <si>
    <t>9560 Provisie art. 25 § 6 : medisch en niet-medisch materiaal (Sp en Psychiatrische)-A1</t>
  </si>
  <si>
    <r>
      <t>Forfaits voor medisch en niet-medisch materiaal en rollend materiaal (artikel 12,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lid) (BFM 1/7/2016)</t>
    </r>
  </si>
  <si>
    <t>0500 Medisch materiaal Acute and Brandwonden-A1;</t>
  </si>
  <si>
    <t xml:space="preserve">0560 Medisch materiaal supplement-A1; </t>
  </si>
  <si>
    <t xml:space="preserve">0570 Medisch materiaal specifieke bepalingen op 01/01/2007-A1; </t>
  </si>
  <si>
    <t>0700 Niet-medisch materiaal Acute and Brandwonden-A1;</t>
  </si>
  <si>
    <t>0760 Niet-medisch materiaal supplement-A1;</t>
  </si>
  <si>
    <t xml:space="preserve">0770 Niet-medisch materiaal specifieke bepalingen op 01/01/2007-A1; </t>
  </si>
  <si>
    <t xml:space="preserve">0850 Medisch en Niet-medisch materiaal (Sp en psychiatrische)-A1; </t>
  </si>
  <si>
    <t xml:space="preserve">0860 Medisch en Niet-medisch materiaal (Sp en psychiatrie) supplement-A1; </t>
  </si>
  <si>
    <t xml:space="preserve">0870 Medisch en Niet-medisch materiaal specifieke bepalingen op 01/01/2007-A1; </t>
  </si>
  <si>
    <t>0900 Rollend materiaal-A1;</t>
  </si>
  <si>
    <t>9001 Medisch materiaal Acute and Brandwonden-A1;</t>
  </si>
  <si>
    <t>9002 Niet-medisch materiaal Acute and Brandwonden-A1;</t>
  </si>
  <si>
    <t>9003 Niet-medisch materiaal Acute Brandwonden-A1.</t>
  </si>
  <si>
    <t>Ratio-analyse</t>
  </si>
  <si>
    <t>Behoefte aan bedrijfskapitaal</t>
  </si>
  <si>
    <t>3 + 40/41</t>
  </si>
  <si>
    <t>44 + 46 +45</t>
  </si>
  <si>
    <t>Liquiditeit (acid test)</t>
  </si>
  <si>
    <t>Dekkingsgraad</t>
  </si>
  <si>
    <t>cash-flow</t>
  </si>
  <si>
    <t>VVKT (42)</t>
  </si>
  <si>
    <t>VVLT (17)</t>
  </si>
  <si>
    <t>Schulden (16/49)</t>
  </si>
  <si>
    <t>Solvabiliteit</t>
  </si>
  <si>
    <t>Eigen Vermogen</t>
  </si>
  <si>
    <t>Totaal vermogen</t>
  </si>
  <si>
    <t>Correctie geldstroom op basis van reële ontvangsten en uitgaven</t>
  </si>
  <si>
    <t>- geraamd inhaalbedrag</t>
  </si>
  <si>
    <t>-uitzonderl opbr. Inhaalbedragen</t>
  </si>
  <si>
    <t>+ uitz. Kosten inhaalbedragen</t>
  </si>
  <si>
    <t>+toegekende positieve inhaalbedragen</t>
  </si>
  <si>
    <t>-terugbetaalde negatieve inhaalbedragen</t>
  </si>
  <si>
    <t>Reële cash-flow voor aflossingen</t>
  </si>
  <si>
    <t xml:space="preserve">Reële cash-flow </t>
  </si>
  <si>
    <t>Totale investeringskost (incl. BTW, erelonen)</t>
  </si>
  <si>
    <t>Gebouw</t>
  </si>
  <si>
    <t>Grond</t>
  </si>
  <si>
    <t>Bijkomende lasten (registratierechten)</t>
  </si>
  <si>
    <t>Externe financiering</t>
  </si>
  <si>
    <t>Bancaire leningen</t>
  </si>
  <si>
    <t>Overige leningen*</t>
  </si>
  <si>
    <t>Schenkingen*</t>
  </si>
  <si>
    <t>Eigen inbreng uit geldbeleggingen+liquide middelen</t>
  </si>
  <si>
    <t>*Specifieer van wie.</t>
  </si>
  <si>
    <t>Controle: investeringskost = externe financiering+eigen inbreng</t>
  </si>
  <si>
    <t>Toelichting:</t>
  </si>
  <si>
    <t>Gelieve hierboven de totaalbedragen op te nemen van de investering &amp; financiering met betrekking tot dit project.</t>
  </si>
  <si>
    <t>Resultaat</t>
  </si>
  <si>
    <t>Cashflow</t>
  </si>
  <si>
    <t>Aflossingen</t>
  </si>
  <si>
    <t>Cashflow na aflossingen</t>
  </si>
  <si>
    <t>Cashflowdekking van de aflossingen</t>
  </si>
  <si>
    <t>Geldbeleggingen en liquide middelen</t>
  </si>
  <si>
    <t>Recurrente uitgaven</t>
  </si>
  <si>
    <t>Liquiditeitenbuffer (15%)</t>
  </si>
  <si>
    <t>Beschikbaar voor investeringen</t>
  </si>
  <si>
    <t>Solvabiliteitsratio</t>
  </si>
  <si>
    <t>Liquiditeitsratio</t>
  </si>
  <si>
    <t>0120 Investeringen duurzame ontwikkeling-A1</t>
  </si>
  <si>
    <t>40/41+51/53+54/58</t>
  </si>
  <si>
    <t>42/48</t>
  </si>
  <si>
    <t>Werkingsopbrengsten excl. investeringssubsidies</t>
  </si>
  <si>
    <t>Goederen en producten</t>
  </si>
  <si>
    <t>Diensten en diverse leveringen</t>
  </si>
  <si>
    <t>Personeelskosten</t>
  </si>
  <si>
    <t>Evolutie kosten en opbrengsten (t.o.v. voorgaande jaar)</t>
  </si>
  <si>
    <t>A1 medisch/niet-medisch</t>
  </si>
  <si>
    <t>A1 financiële lasten</t>
  </si>
  <si>
    <t>A1 andere posten</t>
  </si>
  <si>
    <t>A3</t>
  </si>
  <si>
    <t>Jaar verwachte ingebruikname</t>
  </si>
  <si>
    <t>Balans</t>
  </si>
  <si>
    <t>Posten BFM</t>
  </si>
  <si>
    <t>Kaspositie tabel</t>
  </si>
  <si>
    <t>Evolutie kosten tabel</t>
  </si>
  <si>
    <t>Vervangingsinvesteringen</t>
  </si>
  <si>
    <t>IF raming index</t>
  </si>
  <si>
    <t>IF Parameters</t>
  </si>
  <si>
    <t>IF Geïndexeerde PA</t>
  </si>
  <si>
    <t>IF Gegevens correctie</t>
  </si>
  <si>
    <t>IF forfait MNM</t>
  </si>
  <si>
    <t>Ratioanalyse1</t>
  </si>
  <si>
    <t>Analyse investeringskost</t>
  </si>
  <si>
    <t>Ja</t>
  </si>
  <si>
    <t>Nee</t>
  </si>
  <si>
    <t>Heeft de voorziening statutaire werknemers in dienst (momenteel of in het verleden?)</t>
  </si>
  <si>
    <t xml:space="preserve">     A1 Groot onderhoud</t>
  </si>
  <si>
    <t xml:space="preserve">     A1 Medisch/niet-medisch</t>
  </si>
  <si>
    <t>De cellen in het blauw dienen ingevuld te worden</t>
  </si>
  <si>
    <t>Jaar verwachte ingebruikname volledig project</t>
  </si>
  <si>
    <t>Voorziening</t>
  </si>
  <si>
    <t>Bijkomende jaarlijkse vervangingsinvesteringen</t>
  </si>
  <si>
    <t>Vervangingsinvesteringen groot onderhoud (10 jaar)</t>
  </si>
  <si>
    <t>Andere vervangingsinvesteringen (3 jaar)</t>
  </si>
  <si>
    <t>Raming strategisch forfait project</t>
  </si>
  <si>
    <t>Vervangingsinvesteringen onroerend/herconditionering (33 jaar)</t>
  </si>
  <si>
    <t>Vervangingsinvesteringen medisch (5 jaar)</t>
  </si>
  <si>
    <t>Vervangingsinvesteringen niet-medisch (10 jaar)</t>
  </si>
  <si>
    <t>Instandhoudingsforfait verleden</t>
  </si>
  <si>
    <t>Totale instandhoudingsforfait</t>
  </si>
  <si>
    <t>Nettokaspositie begin boekjaar</t>
  </si>
  <si>
    <t>Cashflow na aflossing leningen</t>
  </si>
  <si>
    <t>Kasstromen investeringen</t>
  </si>
  <si>
    <t xml:space="preserve">  - vereffening (facturen/aankoopakten/…) van lopende projecten</t>
  </si>
  <si>
    <t xml:space="preserve">  - vereffeningen van dit project</t>
  </si>
  <si>
    <t xml:space="preserve">  - vereffening van andere nieuwe projecten</t>
  </si>
  <si>
    <t xml:space="preserve">  - courante, kleinere investeringen (rollend materieel, meubilair…)</t>
  </si>
  <si>
    <t>Kasstromen financiering</t>
  </si>
  <si>
    <t xml:space="preserve">  + Boekwaarde van verkochte activa</t>
  </si>
  <si>
    <t xml:space="preserve">  Bancaire lening: + opgenomen leningbedragen dit project</t>
  </si>
  <si>
    <t xml:space="preserve">  Bancaire lening: + opgenomen leningbedragen andere projecten</t>
  </si>
  <si>
    <t xml:space="preserve">  Overige lening: + opgenomen leningbedragen dit project</t>
  </si>
  <si>
    <t xml:space="preserve">  Overige lening: + opgenomen leningbedragen andere projecten</t>
  </si>
  <si>
    <t xml:space="preserve">  + andere subsidies dan VIPA-subsidies</t>
  </si>
  <si>
    <t>Nettokaspositie einde boekjaar</t>
  </si>
  <si>
    <t xml:space="preserve">  + Klassieke VIPA-subsidies (met uitsluiting van de gebruikstoelagen)</t>
  </si>
  <si>
    <t>Gebruikstoelagen vroegere alternatieve projecten</t>
  </si>
  <si>
    <t>(I+II+III+IV)</t>
  </si>
  <si>
    <t>(IV)</t>
  </si>
  <si>
    <t xml:space="preserve">  -/+ wijziging nettobedrijfskapitaalbehoefte:
positief in jaar van toerekening; negatief in jaar van ontvangst</t>
  </si>
  <si>
    <t xml:space="preserve">  + schenkingen (enkel indien niet bij uitzonderlijke
opbrengsten in meerjarenplanning)</t>
  </si>
  <si>
    <t>Loopt t.e.m.</t>
  </si>
  <si>
    <t>In bovenstaande tabel dient het investeringsbedrag PER JAAR ingevuld te worden</t>
  </si>
  <si>
    <t>Dit tabblad kan worden aangewend om eventuele opmerkingen aan te geven over het financieel plan:</t>
  </si>
  <si>
    <t>Totale investeringskost</t>
  </si>
  <si>
    <t>Eigen inbreng</t>
  </si>
  <si>
    <t xml:space="preserve">   Bancaire leningen</t>
  </si>
  <si>
    <t xml:space="preserve">   Overige leningen</t>
  </si>
  <si>
    <t xml:space="preserve">   Schenkingen</t>
  </si>
  <si>
    <t>Financiering (ex-)statutairen</t>
  </si>
  <si>
    <t>Controle pensioenlasten in projectie</t>
  </si>
  <si>
    <t>Type ziekenhuis</t>
  </si>
  <si>
    <t>AZ</t>
  </si>
  <si>
    <t>UZ</t>
  </si>
  <si>
    <t>PZ</t>
  </si>
  <si>
    <t>RZ</t>
  </si>
  <si>
    <t>Afgevlakte gezondheidsindex (raming) t.o.v. 2017</t>
  </si>
  <si>
    <t>investeringsbedrag PER JAAR dient ingevuld te worden bij vervangingsinvesteringen (zie tabblad 'Vervangingsinvest')</t>
  </si>
  <si>
    <t>Handleiding:</t>
  </si>
  <si>
    <t>Gelieve de tabbladen chronologisch in te vullen (van links naar rechts), steeds bovenaan beginnende</t>
  </si>
  <si>
    <t>Elk tabblad met blauwe cellen dient ingevuld te worden, tenzij anders vermeld</t>
  </si>
  <si>
    <t>Bij het tabblad controle kan u nakijken of er zaken nog niet ingevuld werden, of kan u nakijken of er fouten terugkomen</t>
  </si>
  <si>
    <t>Zie tabblad  'Financiering (ex-)statutairen</t>
  </si>
  <si>
    <t xml:space="preserve">   zo zullen de in te vullen cellen steeds verschijnen wanneer deze dienen ingevuld te worden</t>
  </si>
  <si>
    <t>Bijdragen pensioenen (ex-)statutairen ten laste van voorziening</t>
  </si>
  <si>
    <t>Bezoldigingen en sociale lasten</t>
  </si>
  <si>
    <t>Lopend "surplus" niet-medisch code 0700 + 0850</t>
  </si>
  <si>
    <t>Gelieve voor deze post verder in te vullen in het volgende tabblad</t>
  </si>
  <si>
    <t>Gelieve voor deze post verder  in te vullen in het volgende tabblad</t>
  </si>
  <si>
    <t>Bij het tabblad opmerkingen kan u nog eventuele opmerkingen of bijkomende informatie meegeven die u zou willen bijvoegen</t>
  </si>
  <si>
    <t>708/709</t>
  </si>
  <si>
    <t>Globaal prospectief bedrag</t>
  </si>
  <si>
    <t>Gelieve hier ook meer informatie over verschaffen in de begeleidende nota of in het tabblad opmerkingen</t>
  </si>
  <si>
    <t>Afschrijvingstijd in jaren</t>
  </si>
  <si>
    <t>Overige vervangingsinvesteringen (1)</t>
  </si>
  <si>
    <t>Overige vervangingsinvesteringen (2)</t>
  </si>
  <si>
    <t>Overige vervangingsinvesteringen (3)</t>
  </si>
  <si>
    <t>Overige afschrijvingen (1)</t>
  </si>
  <si>
    <t>Overige afschrijvingen (2)</t>
  </si>
  <si>
    <t>Overige afschrijvingen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</si>
</sst>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_-* #,##0.00\ _B_F_-;\-* #,##0.00\ _B_F_-;_-* &quot;-&quot;??\ _B_F_-;_-@_-"/>
    <numFmt numFmtId="166" formatCode="#,##0.00_ ;\-#,##0.00\ "/>
    <numFmt numFmtId="167" formatCode="#,##0_ ;\-#,##0\ "/>
    <numFmt numFmtId="168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b/>
      <u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3" fillId="0" borderId="0"/>
  </cellStyleXfs>
  <cellXfs count="376">
    <xf numFmtId="0" fontId="0" fillId="0" borderId="0" xfId="0"/>
    <xf numFmtId="164" fontId="3" fillId="0" borderId="0" xfId="3" applyNumberFormat="1"/>
    <xf numFmtId="1" fontId="4" fillId="0" borderId="0" xfId="3" applyNumberFormat="1" applyFont="1"/>
    <xf numFmtId="3" fontId="5" fillId="0" borderId="2" xfId="3" applyNumberFormat="1" applyFont="1" applyBorder="1"/>
    <xf numFmtId="3" fontId="5" fillId="0" borderId="3" xfId="3" applyNumberFormat="1" applyFont="1" applyBorder="1"/>
    <xf numFmtId="3" fontId="5" fillId="0" borderId="4" xfId="3" applyNumberFormat="1" applyFont="1" applyBorder="1"/>
    <xf numFmtId="3" fontId="5" fillId="0" borderId="5" xfId="3" applyNumberFormat="1" applyFont="1" applyBorder="1"/>
    <xf numFmtId="1" fontId="4" fillId="0" borderId="5" xfId="3" applyNumberFormat="1" applyFont="1" applyBorder="1"/>
    <xf numFmtId="164" fontId="4" fillId="0" borderId="4" xfId="3" applyNumberFormat="1" applyFont="1" applyBorder="1" applyAlignment="1">
      <alignment horizontal="center"/>
    </xf>
    <xf numFmtId="1" fontId="4" fillId="0" borderId="6" xfId="3" applyNumberFormat="1" applyFont="1" applyBorder="1"/>
    <xf numFmtId="164" fontId="4" fillId="0" borderId="7" xfId="3" applyNumberFormat="1" applyFont="1" applyBorder="1" applyAlignment="1">
      <alignment horizontal="center"/>
    </xf>
    <xf numFmtId="3" fontId="5" fillId="0" borderId="8" xfId="3" applyNumberFormat="1" applyFont="1" applyBorder="1"/>
    <xf numFmtId="3" fontId="5" fillId="0" borderId="0" xfId="3" applyNumberFormat="1" applyFont="1"/>
    <xf numFmtId="3" fontId="5" fillId="0" borderId="9" xfId="3" applyNumberFormat="1" applyFont="1" applyBorder="1"/>
    <xf numFmtId="164" fontId="3" fillId="0" borderId="9" xfId="3" applyNumberFormat="1" applyBorder="1"/>
    <xf numFmtId="1" fontId="4" fillId="0" borderId="10" xfId="3" applyNumberFormat="1" applyFont="1" applyBorder="1"/>
    <xf numFmtId="164" fontId="3" fillId="0" borderId="11" xfId="3" applyNumberFormat="1" applyBorder="1"/>
    <xf numFmtId="1" fontId="4" fillId="0" borderId="10" xfId="3" applyNumberFormat="1" applyFont="1" applyBorder="1" applyAlignment="1">
      <alignment horizontal="left"/>
    </xf>
    <xf numFmtId="3" fontId="5" fillId="0" borderId="9" xfId="3" applyNumberFormat="1" applyFont="1" applyBorder="1" applyProtection="1">
      <protection locked="0"/>
    </xf>
    <xf numFmtId="3" fontId="5" fillId="0" borderId="0" xfId="3" applyNumberFormat="1" applyFont="1" applyProtection="1">
      <protection locked="0"/>
    </xf>
    <xf numFmtId="164" fontId="6" fillId="0" borderId="11" xfId="3" applyNumberFormat="1" applyFont="1" applyBorder="1"/>
    <xf numFmtId="3" fontId="5" fillId="0" borderId="8" xfId="3" applyNumberFormat="1" applyFont="1" applyBorder="1" applyProtection="1">
      <protection locked="0"/>
    </xf>
    <xf numFmtId="1" fontId="4" fillId="0" borderId="0" xfId="3" applyNumberFormat="1" applyFont="1" applyAlignment="1">
      <alignment horizontal="left"/>
    </xf>
    <xf numFmtId="164" fontId="4" fillId="0" borderId="9" xfId="3" applyNumberFormat="1" applyFont="1" applyBorder="1"/>
    <xf numFmtId="1" fontId="4" fillId="0" borderId="10" xfId="3" applyNumberFormat="1" applyFont="1" applyBorder="1" applyAlignment="1">
      <alignment horizontal="right"/>
    </xf>
    <xf numFmtId="1" fontId="4" fillId="0" borderId="0" xfId="3" applyNumberFormat="1" applyFont="1" applyAlignment="1">
      <alignment horizontal="right"/>
    </xf>
    <xf numFmtId="3" fontId="5" fillId="0" borderId="10" xfId="3" applyNumberFormat="1" applyFont="1" applyBorder="1"/>
    <xf numFmtId="164" fontId="6" fillId="0" borderId="9" xfId="3" applyNumberFormat="1" applyFont="1" applyBorder="1"/>
    <xf numFmtId="164" fontId="4" fillId="0" borderId="11" xfId="3" applyNumberFormat="1" applyFont="1" applyBorder="1"/>
    <xf numFmtId="164" fontId="4" fillId="3" borderId="12" xfId="3" applyNumberFormat="1" applyFont="1" applyFill="1" applyBorder="1"/>
    <xf numFmtId="3" fontId="5" fillId="0" borderId="13" xfId="3" applyNumberFormat="1" applyFont="1" applyBorder="1"/>
    <xf numFmtId="1" fontId="4" fillId="0" borderId="9" xfId="3" applyNumberFormat="1" applyFont="1" applyBorder="1"/>
    <xf numFmtId="164" fontId="4" fillId="3" borderId="9" xfId="3" applyNumberFormat="1" applyFont="1" applyFill="1" applyBorder="1"/>
    <xf numFmtId="164" fontId="4" fillId="3" borderId="14" xfId="3" applyNumberFormat="1" applyFont="1" applyFill="1" applyBorder="1"/>
    <xf numFmtId="1" fontId="4" fillId="0" borderId="14" xfId="3" applyNumberFormat="1" applyFont="1" applyBorder="1"/>
    <xf numFmtId="1" fontId="4" fillId="0" borderId="15" xfId="3" applyNumberFormat="1" applyFont="1" applyBorder="1"/>
    <xf numFmtId="1" fontId="4" fillId="0" borderId="16" xfId="3" applyNumberFormat="1" applyFont="1" applyBorder="1"/>
    <xf numFmtId="164" fontId="4" fillId="0" borderId="11" xfId="3" applyNumberFormat="1" applyFont="1" applyBorder="1" applyAlignment="1">
      <alignment horizontal="center"/>
    </xf>
    <xf numFmtId="164" fontId="3" fillId="3" borderId="17" xfId="3" applyNumberFormat="1" applyFill="1" applyBorder="1"/>
    <xf numFmtId="164" fontId="3" fillId="3" borderId="18" xfId="3" applyNumberFormat="1" applyFill="1" applyBorder="1"/>
    <xf numFmtId="164" fontId="4" fillId="3" borderId="18" xfId="3" applyNumberFormat="1" applyFont="1" applyFill="1" applyBorder="1"/>
    <xf numFmtId="1" fontId="4" fillId="3" borderId="19" xfId="3" applyNumberFormat="1" applyFont="1" applyFill="1" applyBorder="1"/>
    <xf numFmtId="164" fontId="3" fillId="0" borderId="20" xfId="3" applyNumberFormat="1" applyBorder="1"/>
    <xf numFmtId="164" fontId="3" fillId="0" borderId="21" xfId="3" applyNumberFormat="1" applyBorder="1" applyAlignment="1">
      <alignment horizontal="center"/>
    </xf>
    <xf numFmtId="164" fontId="7" fillId="0" borderId="0" xfId="3" applyNumberFormat="1" applyFont="1"/>
    <xf numFmtId="0" fontId="3" fillId="0" borderId="0" xfId="3"/>
    <xf numFmtId="3" fontId="3" fillId="0" borderId="0" xfId="3" applyNumberFormat="1"/>
    <xf numFmtId="0" fontId="4" fillId="0" borderId="0" xfId="3" applyFont="1"/>
    <xf numFmtId="0" fontId="5" fillId="0" borderId="0" xfId="3" applyFont="1"/>
    <xf numFmtId="0" fontId="9" fillId="0" borderId="0" xfId="3" applyFont="1"/>
    <xf numFmtId="0" fontId="9" fillId="0" borderId="9" xfId="3" applyFont="1" applyBorder="1" applyAlignment="1">
      <alignment horizontal="right"/>
    </xf>
    <xf numFmtId="0" fontId="9" fillId="0" borderId="9" xfId="3" applyFont="1" applyBorder="1"/>
    <xf numFmtId="0" fontId="9" fillId="0" borderId="23" xfId="3" applyFont="1" applyBorder="1"/>
    <xf numFmtId="0" fontId="9" fillId="3" borderId="9" xfId="3" applyFont="1" applyFill="1" applyBorder="1"/>
    <xf numFmtId="3" fontId="9" fillId="0" borderId="9" xfId="3" applyNumberFormat="1" applyFont="1" applyBorder="1"/>
    <xf numFmtId="0" fontId="9" fillId="3" borderId="9" xfId="3" applyFont="1" applyFill="1" applyBorder="1" applyAlignment="1">
      <alignment horizontal="right"/>
    </xf>
    <xf numFmtId="0" fontId="9" fillId="0" borderId="9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9" fillId="0" borderId="24" xfId="3" applyFont="1" applyBorder="1"/>
    <xf numFmtId="0" fontId="7" fillId="0" borderId="0" xfId="3" applyFont="1"/>
    <xf numFmtId="0" fontId="7" fillId="0" borderId="26" xfId="3" applyFont="1" applyBorder="1" applyAlignment="1">
      <alignment horizontal="centerContinuous"/>
    </xf>
    <xf numFmtId="0" fontId="7" fillId="0" borderId="25" xfId="3" applyFont="1" applyBorder="1" applyAlignment="1">
      <alignment horizontal="centerContinuous"/>
    </xf>
    <xf numFmtId="3" fontId="7" fillId="0" borderId="25" xfId="3" applyNumberFormat="1" applyFont="1" applyBorder="1" applyAlignment="1">
      <alignment horizontal="centerContinuous"/>
    </xf>
    <xf numFmtId="0" fontId="8" fillId="0" borderId="25" xfId="3" applyFont="1" applyBorder="1" applyAlignment="1">
      <alignment horizontal="centerContinuous"/>
    </xf>
    <xf numFmtId="0" fontId="8" fillId="0" borderId="22" xfId="3" applyFont="1" applyBorder="1" applyAlignment="1">
      <alignment horizontal="centerContinuous"/>
    </xf>
    <xf numFmtId="0" fontId="3" fillId="0" borderId="0" xfId="3" applyProtection="1">
      <protection locked="0"/>
    </xf>
    <xf numFmtId="3" fontId="3" fillId="0" borderId="0" xfId="3" applyNumberFormat="1" applyProtection="1">
      <protection locked="0"/>
    </xf>
    <xf numFmtId="0" fontId="4" fillId="0" borderId="0" xfId="3" applyFont="1" applyProtection="1">
      <protection locked="0"/>
    </xf>
    <xf numFmtId="0" fontId="5" fillId="0" borderId="33" xfId="3" applyFont="1" applyBorder="1"/>
    <xf numFmtId="0" fontId="5" fillId="0" borderId="34" xfId="3" applyFont="1" applyBorder="1"/>
    <xf numFmtId="0" fontId="3" fillId="0" borderId="34" xfId="3" applyBorder="1"/>
    <xf numFmtId="0" fontId="4" fillId="0" borderId="35" xfId="3" applyFont="1" applyBorder="1"/>
    <xf numFmtId="10" fontId="3" fillId="0" borderId="0" xfId="3" applyNumberFormat="1"/>
    <xf numFmtId="3" fontId="5" fillId="0" borderId="36" xfId="3" applyNumberFormat="1" applyFont="1" applyBorder="1"/>
    <xf numFmtId="10" fontId="5" fillId="0" borderId="0" xfId="3" applyNumberFormat="1" applyFont="1"/>
    <xf numFmtId="10" fontId="3" fillId="0" borderId="11" xfId="3" applyNumberFormat="1" applyBorder="1"/>
    <xf numFmtId="2" fontId="5" fillId="0" borderId="13" xfId="3" applyNumberFormat="1" applyFont="1" applyBorder="1"/>
    <xf numFmtId="2" fontId="5" fillId="0" borderId="0" xfId="3" applyNumberFormat="1" applyFont="1"/>
    <xf numFmtId="0" fontId="3" fillId="0" borderId="11" xfId="3" applyBorder="1"/>
    <xf numFmtId="2" fontId="5" fillId="0" borderId="36" xfId="3" applyNumberFormat="1" applyFont="1" applyBorder="1"/>
    <xf numFmtId="2" fontId="5" fillId="0" borderId="29" xfId="3" applyNumberFormat="1" applyFont="1" applyBorder="1"/>
    <xf numFmtId="0" fontId="3" fillId="0" borderId="37" xfId="3" applyBorder="1"/>
    <xf numFmtId="0" fontId="4" fillId="0" borderId="11" xfId="3" applyFont="1" applyBorder="1"/>
    <xf numFmtId="164" fontId="5" fillId="0" borderId="13" xfId="3" applyNumberFormat="1" applyFont="1" applyBorder="1"/>
    <xf numFmtId="164" fontId="5" fillId="0" borderId="0" xfId="3" applyNumberFormat="1" applyFont="1"/>
    <xf numFmtId="3" fontId="5" fillId="0" borderId="38" xfId="3" applyNumberFormat="1" applyFont="1" applyBorder="1"/>
    <xf numFmtId="0" fontId="3" fillId="0" borderId="39" xfId="3" applyBorder="1"/>
    <xf numFmtId="3" fontId="5" fillId="0" borderId="29" xfId="3" applyNumberFormat="1" applyFont="1" applyBorder="1"/>
    <xf numFmtId="0" fontId="5" fillId="0" borderId="13" xfId="3" applyFont="1" applyBorder="1"/>
    <xf numFmtId="0" fontId="3" fillId="0" borderId="13" xfId="3" applyBorder="1"/>
    <xf numFmtId="0" fontId="3" fillId="0" borderId="40" xfId="3" applyBorder="1"/>
    <xf numFmtId="0" fontId="4" fillId="0" borderId="21" xfId="3" applyFont="1" applyBorder="1"/>
    <xf numFmtId="0" fontId="3" fillId="0" borderId="26" xfId="3" applyBorder="1" applyAlignment="1">
      <alignment horizontal="centerContinuous"/>
    </xf>
    <xf numFmtId="0" fontId="3" fillId="0" borderId="25" xfId="3" applyBorder="1" applyAlignment="1">
      <alignment horizontal="centerContinuous"/>
    </xf>
    <xf numFmtId="0" fontId="4" fillId="0" borderId="22" xfId="3" applyFont="1" applyBorder="1" applyAlignment="1">
      <alignment horizontal="centerContinuous"/>
    </xf>
    <xf numFmtId="0" fontId="5" fillId="0" borderId="0" xfId="3" quotePrefix="1" applyFont="1"/>
    <xf numFmtId="0" fontId="4" fillId="0" borderId="42" xfId="0" applyFont="1" applyBorder="1"/>
    <xf numFmtId="0" fontId="16" fillId="0" borderId="42" xfId="2" applyFont="1" applyFill="1" applyBorder="1"/>
    <xf numFmtId="3" fontId="16" fillId="0" borderId="43" xfId="2" applyNumberFormat="1" applyFont="1" applyFill="1" applyBorder="1" applyAlignment="1">
      <alignment horizontal="right"/>
    </xf>
    <xf numFmtId="3" fontId="4" fillId="0" borderId="43" xfId="0" applyNumberFormat="1" applyFont="1" applyBorder="1"/>
    <xf numFmtId="0" fontId="15" fillId="0" borderId="44" xfId="0" quotePrefix="1" applyFont="1" applyBorder="1"/>
    <xf numFmtId="0" fontId="15" fillId="0" borderId="46" xfId="0" quotePrefix="1" applyFont="1" applyBorder="1"/>
    <xf numFmtId="0" fontId="15" fillId="0" borderId="44" xfId="0" applyFont="1" applyBorder="1"/>
    <xf numFmtId="3" fontId="0" fillId="0" borderId="0" xfId="0" applyNumberFormat="1"/>
    <xf numFmtId="0" fontId="4" fillId="0" borderId="0" xfId="0" applyFont="1"/>
    <xf numFmtId="43" fontId="0" fillId="0" borderId="0" xfId="12" applyFont="1" applyAlignment="1">
      <alignment wrapText="1"/>
    </xf>
    <xf numFmtId="43" fontId="0" fillId="0" borderId="0" xfId="12" applyFont="1" applyAlignment="1">
      <alignment vertical="top" wrapText="1"/>
    </xf>
    <xf numFmtId="43" fontId="0" fillId="0" borderId="9" xfId="12" applyFont="1" applyBorder="1" applyAlignment="1">
      <alignment wrapText="1"/>
    </xf>
    <xf numFmtId="43" fontId="0" fillId="0" borderId="27" xfId="12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10" fillId="0" borderId="0" xfId="30" applyFont="1"/>
    <xf numFmtId="0" fontId="11" fillId="0" borderId="24" xfId="30" applyFont="1" applyBorder="1"/>
    <xf numFmtId="0" fontId="11" fillId="0" borderId="10" xfId="30" applyFont="1" applyBorder="1"/>
    <xf numFmtId="43" fontId="1" fillId="0" borderId="14" xfId="30" applyNumberFormat="1" applyFont="1" applyBorder="1"/>
    <xf numFmtId="0" fontId="1" fillId="0" borderId="15" xfId="30" applyFont="1" applyBorder="1" applyAlignment="1">
      <alignment wrapText="1"/>
    </xf>
    <xf numFmtId="4" fontId="10" fillId="0" borderId="0" xfId="30" applyNumberFormat="1" applyFont="1" applyAlignment="1">
      <alignment vertical="top"/>
    </xf>
    <xf numFmtId="0" fontId="10" fillId="0" borderId="10" xfId="30" applyFont="1" applyBorder="1"/>
    <xf numFmtId="43" fontId="10" fillId="0" borderId="0" xfId="30" applyNumberFormat="1" applyFont="1"/>
    <xf numFmtId="166" fontId="17" fillId="0" borderId="27" xfId="30" applyNumberFormat="1" applyFont="1" applyBorder="1" applyProtection="1">
      <protection locked="0"/>
    </xf>
    <xf numFmtId="166" fontId="17" fillId="0" borderId="30" xfId="30" applyNumberFormat="1" applyFont="1" applyBorder="1" applyProtection="1">
      <protection locked="0"/>
    </xf>
    <xf numFmtId="166" fontId="17" fillId="0" borderId="9" xfId="30" applyNumberFormat="1" applyFont="1" applyBorder="1" applyProtection="1">
      <protection locked="0"/>
    </xf>
    <xf numFmtId="166" fontId="17" fillId="0" borderId="31" xfId="30" applyNumberFormat="1" applyFont="1" applyBorder="1" applyProtection="1">
      <protection locked="0"/>
    </xf>
    <xf numFmtId="166" fontId="17" fillId="0" borderId="28" xfId="30" applyNumberFormat="1" applyFont="1" applyBorder="1" applyProtection="1">
      <protection locked="0"/>
    </xf>
    <xf numFmtId="166" fontId="17" fillId="0" borderId="32" xfId="30" applyNumberFormat="1" applyFont="1" applyBorder="1" applyProtection="1">
      <protection locked="0"/>
    </xf>
    <xf numFmtId="43" fontId="0" fillId="0" borderId="0" xfId="30" applyNumberFormat="1" applyFont="1"/>
    <xf numFmtId="0" fontId="11" fillId="0" borderId="28" xfId="30" applyFont="1" applyBorder="1"/>
    <xf numFmtId="43" fontId="17" fillId="0" borderId="14" xfId="30" applyNumberFormat="1" applyFont="1" applyBorder="1" applyProtection="1">
      <protection locked="0"/>
    </xf>
    <xf numFmtId="0" fontId="11" fillId="0" borderId="14" xfId="30" applyFont="1" applyBorder="1"/>
    <xf numFmtId="0" fontId="1" fillId="0" borderId="0" xfId="30" applyFont="1" applyProtection="1">
      <protection locked="0"/>
    </xf>
    <xf numFmtId="167" fontId="17" fillId="0" borderId="30" xfId="30" applyNumberFormat="1" applyFont="1" applyBorder="1" applyProtection="1">
      <protection locked="0"/>
    </xf>
    <xf numFmtId="167" fontId="17" fillId="0" borderId="27" xfId="30" applyNumberFormat="1" applyFont="1" applyBorder="1" applyProtection="1">
      <protection locked="0"/>
    </xf>
    <xf numFmtId="0" fontId="10" fillId="0" borderId="29" xfId="3" applyFont="1" applyBorder="1" applyAlignment="1">
      <alignment horizontal="left"/>
    </xf>
    <xf numFmtId="0" fontId="10" fillId="0" borderId="0" xfId="3" applyFont="1" applyAlignment="1">
      <alignment horizontal="left"/>
    </xf>
    <xf numFmtId="167" fontId="17" fillId="0" borderId="31" xfId="30" applyNumberFormat="1" applyFont="1" applyBorder="1" applyProtection="1">
      <protection locked="0"/>
    </xf>
    <xf numFmtId="167" fontId="17" fillId="0" borderId="9" xfId="30" applyNumberFormat="1" applyFont="1" applyBorder="1" applyProtection="1">
      <protection locked="0"/>
    </xf>
    <xf numFmtId="0" fontId="21" fillId="0" borderId="0" xfId="31" applyFont="1" applyAlignment="1">
      <alignment horizontal="left"/>
    </xf>
    <xf numFmtId="167" fontId="17" fillId="0" borderId="28" xfId="30" applyNumberFormat="1" applyFont="1" applyBorder="1" applyProtection="1">
      <protection locked="0"/>
    </xf>
    <xf numFmtId="0" fontId="10" fillId="0" borderId="48" xfId="3" applyFont="1" applyBorder="1" applyAlignment="1">
      <alignment horizontal="left"/>
    </xf>
    <xf numFmtId="43" fontId="10" fillId="0" borderId="27" xfId="30" applyNumberFormat="1" applyFont="1" applyBorder="1"/>
    <xf numFmtId="43" fontId="1" fillId="0" borderId="27" xfId="3" applyNumberFormat="1" applyFont="1" applyBorder="1"/>
    <xf numFmtId="0" fontId="0" fillId="0" borderId="27" xfId="0" applyBorder="1"/>
    <xf numFmtId="43" fontId="10" fillId="0" borderId="9" xfId="30" applyNumberFormat="1" applyFont="1" applyBorder="1"/>
    <xf numFmtId="43" fontId="1" fillId="0" borderId="9" xfId="3" applyNumberFormat="1" applyFont="1" applyBorder="1"/>
    <xf numFmtId="0" fontId="0" fillId="0" borderId="9" xfId="0" applyBorder="1"/>
    <xf numFmtId="43" fontId="10" fillId="0" borderId="28" xfId="30" applyNumberFormat="1" applyFont="1" applyBorder="1"/>
    <xf numFmtId="43" fontId="1" fillId="0" borderId="28" xfId="3" applyNumberFormat="1" applyFont="1" applyBorder="1"/>
    <xf numFmtId="0" fontId="0" fillId="0" borderId="28" xfId="0" applyBorder="1"/>
    <xf numFmtId="0" fontId="10" fillId="0" borderId="28" xfId="30" applyFont="1" applyBorder="1"/>
    <xf numFmtId="0" fontId="10" fillId="0" borderId="23" xfId="30" applyFont="1" applyBorder="1"/>
    <xf numFmtId="43" fontId="1" fillId="0" borderId="0" xfId="30" applyNumberFormat="1" applyFont="1"/>
    <xf numFmtId="43" fontId="1" fillId="0" borderId="9" xfId="30" applyNumberFormat="1" applyFont="1" applyBorder="1"/>
    <xf numFmtId="0" fontId="10" fillId="0" borderId="9" xfId="30" applyFont="1" applyBorder="1"/>
    <xf numFmtId="0" fontId="12" fillId="4" borderId="27" xfId="30" applyFont="1" applyFill="1" applyBorder="1"/>
    <xf numFmtId="1" fontId="12" fillId="0" borderId="14" xfId="30" applyNumberFormat="1" applyFont="1" applyBorder="1"/>
    <xf numFmtId="0" fontId="10" fillId="0" borderId="0" xfId="30" applyFont="1" applyAlignment="1">
      <alignment wrapText="1"/>
    </xf>
    <xf numFmtId="4" fontId="17" fillId="0" borderId="28" xfId="0" quotePrefix="1" applyNumberFormat="1" applyFont="1" applyBorder="1" applyAlignment="1" applyProtection="1">
      <alignment horizontal="right"/>
      <protection locked="0"/>
    </xf>
    <xf numFmtId="4" fontId="17" fillId="0" borderId="9" xfId="0" quotePrefix="1" applyNumberFormat="1" applyFont="1" applyBorder="1" applyAlignment="1" applyProtection="1">
      <alignment horizontal="right"/>
      <protection locked="0"/>
    </xf>
    <xf numFmtId="4" fontId="17" fillId="0" borderId="27" xfId="0" quotePrefix="1" applyNumberFormat="1" applyFont="1" applyBorder="1" applyAlignment="1" applyProtection="1">
      <alignment horizontal="right"/>
      <protection locked="0"/>
    </xf>
    <xf numFmtId="0" fontId="0" fillId="0" borderId="0" xfId="0" applyNumberFormat="1"/>
    <xf numFmtId="0" fontId="0" fillId="0" borderId="14" xfId="0" applyBorder="1"/>
    <xf numFmtId="3" fontId="0" fillId="0" borderId="14" xfId="0" applyNumberFormat="1" applyBorder="1"/>
    <xf numFmtId="10" fontId="0" fillId="0" borderId="14" xfId="0" applyNumberFormat="1" applyBorder="1"/>
    <xf numFmtId="0" fontId="0" fillId="0" borderId="49" xfId="0" applyBorder="1"/>
    <xf numFmtId="1" fontId="0" fillId="0" borderId="41" xfId="0" applyNumberFormat="1" applyBorder="1"/>
    <xf numFmtId="1" fontId="0" fillId="0" borderId="50" xfId="0" applyNumberFormat="1" applyBorder="1"/>
    <xf numFmtId="0" fontId="22" fillId="0" borderId="51" xfId="0" applyFont="1" applyBorder="1" applyAlignment="1">
      <alignment vertical="center"/>
    </xf>
    <xf numFmtId="3" fontId="0" fillId="0" borderId="52" xfId="0" applyNumberFormat="1" applyBorder="1"/>
    <xf numFmtId="10" fontId="0" fillId="0" borderId="52" xfId="0" applyNumberFormat="1" applyBorder="1"/>
    <xf numFmtId="0" fontId="22" fillId="0" borderId="53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10" fillId="0" borderId="9" xfId="30" applyFont="1" applyFill="1" applyBorder="1"/>
    <xf numFmtId="43" fontId="1" fillId="0" borderId="9" xfId="30" applyNumberFormat="1" applyFont="1" applyFill="1" applyBorder="1"/>
    <xf numFmtId="10" fontId="10" fillId="0" borderId="28" xfId="30" applyNumberFormat="1" applyFont="1" applyFill="1" applyBorder="1"/>
    <xf numFmtId="10" fontId="10" fillId="0" borderId="28" xfId="30" applyNumberFormat="1" applyFont="1" applyFill="1" applyBorder="1" applyProtection="1"/>
    <xf numFmtId="3" fontId="9" fillId="0" borderId="0" xfId="3" applyNumberFormat="1" applyFont="1"/>
    <xf numFmtId="0" fontId="24" fillId="0" borderId="0" xfId="3" applyFont="1"/>
    <xf numFmtId="1" fontId="4" fillId="0" borderId="0" xfId="3" applyNumberFormat="1" applyFont="1" applyBorder="1"/>
    <xf numFmtId="0" fontId="9" fillId="0" borderId="14" xfId="3" applyFont="1" applyBorder="1"/>
    <xf numFmtId="0" fontId="5" fillId="3" borderId="14" xfId="3" applyFont="1" applyFill="1" applyBorder="1"/>
    <xf numFmtId="0" fontId="5" fillId="0" borderId="0" xfId="3" applyFont="1" applyBorder="1"/>
    <xf numFmtId="0" fontId="5" fillId="0" borderId="28" xfId="3" applyFont="1" applyBorder="1"/>
    <xf numFmtId="3" fontId="5" fillId="0" borderId="0" xfId="3" applyNumberFormat="1" applyFont="1" applyFill="1" applyBorder="1" applyProtection="1">
      <protection locked="0"/>
    </xf>
    <xf numFmtId="0" fontId="5" fillId="0" borderId="0" xfId="3" applyFont="1" applyFill="1" applyBorder="1" applyProtection="1">
      <protection locked="0"/>
    </xf>
    <xf numFmtId="0" fontId="5" fillId="0" borderId="0" xfId="3" applyFont="1" applyFill="1" applyBorder="1"/>
    <xf numFmtId="0" fontId="9" fillId="3" borderId="14" xfId="3" applyFont="1" applyFill="1" applyBorder="1"/>
    <xf numFmtId="0" fontId="9" fillId="0" borderId="14" xfId="3" applyFont="1" applyBorder="1" applyAlignment="1">
      <alignment horizontal="center"/>
    </xf>
    <xf numFmtId="3" fontId="5" fillId="3" borderId="14" xfId="3" applyNumberFormat="1" applyFont="1" applyFill="1" applyBorder="1"/>
    <xf numFmtId="0" fontId="9" fillId="0" borderId="10" xfId="3" applyFont="1" applyBorder="1"/>
    <xf numFmtId="3" fontId="9" fillId="3" borderId="14" xfId="3" applyNumberFormat="1" applyFont="1" applyFill="1" applyBorder="1"/>
    <xf numFmtId="3" fontId="5" fillId="0" borderId="28" xfId="3" applyNumberFormat="1" applyFont="1" applyBorder="1"/>
    <xf numFmtId="3" fontId="5" fillId="0" borderId="27" xfId="3" applyNumberFormat="1" applyFont="1" applyBorder="1"/>
    <xf numFmtId="3" fontId="9" fillId="0" borderId="28" xfId="3" applyNumberFormat="1" applyFont="1" applyBorder="1"/>
    <xf numFmtId="3" fontId="9" fillId="0" borderId="27" xfId="3" applyNumberFormat="1" applyFont="1" applyBorder="1"/>
    <xf numFmtId="0" fontId="5" fillId="0" borderId="32" xfId="3" applyFont="1" applyBorder="1"/>
    <xf numFmtId="0" fontId="5" fillId="0" borderId="30" xfId="3" applyFont="1" applyBorder="1"/>
    <xf numFmtId="0" fontId="5" fillId="0" borderId="31" xfId="3" applyFont="1" applyBorder="1"/>
    <xf numFmtId="0" fontId="5" fillId="0" borderId="29" xfId="3" applyFont="1" applyBorder="1"/>
    <xf numFmtId="0" fontId="5" fillId="0" borderId="23" xfId="3" applyFont="1" applyBorder="1"/>
    <xf numFmtId="0" fontId="5" fillId="3" borderId="12" xfId="3" applyFont="1" applyFill="1" applyBorder="1"/>
    <xf numFmtId="1" fontId="12" fillId="0" borderId="15" xfId="30" applyNumberFormat="1" applyFont="1" applyBorder="1"/>
    <xf numFmtId="167" fontId="17" fillId="0" borderId="0" xfId="30" applyNumberFormat="1" applyFont="1" applyBorder="1" applyProtection="1">
      <protection locked="0"/>
    </xf>
    <xf numFmtId="166" fontId="17" fillId="0" borderId="0" xfId="30" applyNumberFormat="1" applyFont="1" applyBorder="1" applyProtection="1">
      <protection locked="0"/>
    </xf>
    <xf numFmtId="1" fontId="12" fillId="0" borderId="0" xfId="30" applyNumberFormat="1" applyFont="1" applyBorder="1"/>
    <xf numFmtId="43" fontId="1" fillId="0" borderId="0" xfId="30" applyNumberFormat="1" applyFont="1" applyBorder="1"/>
    <xf numFmtId="43" fontId="1" fillId="0" borderId="0" xfId="30" applyNumberFormat="1" applyFont="1" applyFill="1" applyBorder="1"/>
    <xf numFmtId="0" fontId="10" fillId="0" borderId="0" xfId="30" applyFont="1" applyBorder="1"/>
    <xf numFmtId="10" fontId="17" fillId="0" borderId="0" xfId="30" applyNumberFormat="1" applyFont="1" applyBorder="1" applyProtection="1">
      <protection locked="0"/>
    </xf>
    <xf numFmtId="43" fontId="10" fillId="0" borderId="0" xfId="30" applyNumberFormat="1" applyFont="1" applyBorder="1"/>
    <xf numFmtId="4" fontId="10" fillId="0" borderId="0" xfId="30" applyNumberFormat="1" applyFont="1" applyBorder="1" applyAlignment="1">
      <alignment vertical="top"/>
    </xf>
    <xf numFmtId="0" fontId="9" fillId="0" borderId="0" xfId="3" applyFont="1" applyFill="1" applyBorder="1"/>
    <xf numFmtId="43" fontId="5" fillId="0" borderId="0" xfId="1" applyFont="1" applyFill="1" applyBorder="1" applyProtection="1">
      <protection locked="0"/>
    </xf>
    <xf numFmtId="1" fontId="4" fillId="0" borderId="0" xfId="3" applyNumberFormat="1" applyFont="1" applyFill="1" applyBorder="1"/>
    <xf numFmtId="0" fontId="9" fillId="5" borderId="12" xfId="3" applyFont="1" applyFill="1" applyBorder="1"/>
    <xf numFmtId="0" fontId="9" fillId="5" borderId="14" xfId="3" applyFont="1" applyFill="1" applyBorder="1" applyAlignment="1">
      <alignment horizontal="center"/>
    </xf>
    <xf numFmtId="0" fontId="9" fillId="6" borderId="0" xfId="3" quotePrefix="1" applyFont="1" applyFill="1"/>
    <xf numFmtId="0" fontId="9" fillId="6" borderId="9" xfId="3" applyFont="1" applyFill="1" applyBorder="1" applyAlignment="1">
      <alignment horizontal="right"/>
    </xf>
    <xf numFmtId="0" fontId="25" fillId="0" borderId="0" xfId="3" applyFont="1" applyProtection="1">
      <protection locked="0"/>
    </xf>
    <xf numFmtId="164" fontId="8" fillId="0" borderId="22" xfId="3" applyNumberFormat="1" applyFont="1" applyBorder="1"/>
    <xf numFmtId="1" fontId="4" fillId="0" borderId="26" xfId="3" applyNumberFormat="1" applyFont="1" applyBorder="1"/>
    <xf numFmtId="164" fontId="7" fillId="0" borderId="22" xfId="3" applyNumberFormat="1" applyFont="1" applyBorder="1"/>
    <xf numFmtId="1" fontId="4" fillId="0" borderId="26" xfId="3" applyNumberFormat="1" applyFont="1" applyBorder="1" applyProtection="1">
      <protection locked="0"/>
    </xf>
    <xf numFmtId="164" fontId="3" fillId="0" borderId="22" xfId="3" applyNumberFormat="1" applyBorder="1"/>
    <xf numFmtId="0" fontId="4" fillId="0" borderId="22" xfId="3" applyFont="1" applyBorder="1"/>
    <xf numFmtId="0" fontId="4" fillId="0" borderId="26" xfId="3" applyNumberFormat="1" applyFont="1" applyBorder="1" applyProtection="1"/>
    <xf numFmtId="0" fontId="4" fillId="0" borderId="26" xfId="3" applyFont="1" applyBorder="1" applyProtection="1">
      <protection locked="0"/>
    </xf>
    <xf numFmtId="0" fontId="26" fillId="0" borderId="0" xfId="0" applyFont="1"/>
    <xf numFmtId="0" fontId="20" fillId="0" borderId="0" xfId="0" applyFont="1" applyFill="1" applyBorder="1"/>
    <xf numFmtId="1" fontId="0" fillId="0" borderId="0" xfId="0" applyNumberFormat="1" applyBorder="1"/>
    <xf numFmtId="0" fontId="27" fillId="0" borderId="0" xfId="0" applyFont="1" applyBorder="1"/>
    <xf numFmtId="0" fontId="0" fillId="0" borderId="0" xfId="0" applyBorder="1"/>
    <xf numFmtId="0" fontId="20" fillId="0" borderId="0" xfId="0" applyFont="1" applyBorder="1"/>
    <xf numFmtId="0" fontId="20" fillId="0" borderId="55" xfId="0" applyFont="1" applyBorder="1"/>
    <xf numFmtId="0" fontId="28" fillId="0" borderId="0" xfId="3" applyFont="1"/>
    <xf numFmtId="0" fontId="29" fillId="0" borderId="0" xfId="0" applyFont="1" applyFill="1" applyBorder="1" applyAlignment="1">
      <alignment vertical="center"/>
    </xf>
    <xf numFmtId="0" fontId="0" fillId="8" borderId="0" xfId="0" applyFill="1"/>
    <xf numFmtId="43" fontId="10" fillId="0" borderId="14" xfId="30" applyNumberFormat="1" applyFont="1" applyBorder="1"/>
    <xf numFmtId="0" fontId="15" fillId="0" borderId="44" xfId="0" applyFont="1" applyFill="1" applyBorder="1"/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9" fillId="3" borderId="51" xfId="3" applyFont="1" applyFill="1" applyBorder="1"/>
    <xf numFmtId="43" fontId="26" fillId="0" borderId="0" xfId="30" applyNumberFormat="1" applyFont="1"/>
    <xf numFmtId="0" fontId="26" fillId="0" borderId="0" xfId="30" applyFont="1"/>
    <xf numFmtId="0" fontId="26" fillId="0" borderId="0" xfId="30" applyFont="1" applyBorder="1"/>
    <xf numFmtId="0" fontId="28" fillId="0" borderId="0" xfId="3" applyFont="1" applyBorder="1"/>
    <xf numFmtId="10" fontId="10" fillId="0" borderId="28" xfId="30" applyNumberFormat="1" applyFont="1" applyBorder="1" applyProtection="1"/>
    <xf numFmtId="10" fontId="10" fillId="0" borderId="0" xfId="30" applyNumberFormat="1" applyFont="1" applyBorder="1" applyProtection="1"/>
    <xf numFmtId="0" fontId="12" fillId="0" borderId="10" xfId="30" applyFont="1" applyFill="1" applyBorder="1"/>
    <xf numFmtId="43" fontId="1" fillId="0" borderId="16" xfId="30" applyNumberFormat="1" applyFont="1" applyFill="1" applyBorder="1"/>
    <xf numFmtId="43" fontId="1" fillId="0" borderId="16" xfId="30" applyNumberFormat="1" applyFont="1" applyBorder="1"/>
    <xf numFmtId="0" fontId="10" fillId="0" borderId="27" xfId="30" applyFont="1" applyBorder="1"/>
    <xf numFmtId="0" fontId="12" fillId="4" borderId="14" xfId="30" applyFont="1" applyFill="1" applyBorder="1"/>
    <xf numFmtId="0" fontId="9" fillId="0" borderId="15" xfId="3" applyFont="1" applyBorder="1" applyAlignment="1">
      <alignment horizontal="center"/>
    </xf>
    <xf numFmtId="3" fontId="9" fillId="9" borderId="14" xfId="3" applyNumberFormat="1" applyFont="1" applyFill="1" applyBorder="1"/>
    <xf numFmtId="3" fontId="9" fillId="9" borderId="15" xfId="3" applyNumberFormat="1" applyFont="1" applyFill="1" applyBorder="1"/>
    <xf numFmtId="3" fontId="9" fillId="9" borderId="16" xfId="3" applyNumberFormat="1" applyFont="1" applyFill="1" applyBorder="1"/>
    <xf numFmtId="3" fontId="9" fillId="9" borderId="56" xfId="3" applyNumberFormat="1" applyFont="1" applyFill="1" applyBorder="1"/>
    <xf numFmtId="3" fontId="9" fillId="3" borderId="15" xfId="3" applyNumberFormat="1" applyFont="1" applyFill="1" applyBorder="1"/>
    <xf numFmtId="3" fontId="9" fillId="3" borderId="16" xfId="3" applyNumberFormat="1" applyFont="1" applyFill="1" applyBorder="1"/>
    <xf numFmtId="3" fontId="9" fillId="3" borderId="56" xfId="3" applyNumberFormat="1" applyFont="1" applyFill="1" applyBorder="1"/>
    <xf numFmtId="3" fontId="5" fillId="0" borderId="48" xfId="3" applyNumberFormat="1" applyFont="1" applyBorder="1"/>
    <xf numFmtId="3" fontId="5" fillId="0" borderId="32" xfId="3" applyNumberFormat="1" applyFont="1" applyBorder="1"/>
    <xf numFmtId="3" fontId="5" fillId="0" borderId="0" xfId="3" applyNumberFormat="1" applyFont="1" applyBorder="1"/>
    <xf numFmtId="0" fontId="28" fillId="0" borderId="0" xfId="3" applyFont="1" applyFill="1"/>
    <xf numFmtId="0" fontId="9" fillId="0" borderId="9" xfId="3" applyFont="1" applyFill="1" applyBorder="1" applyAlignment="1">
      <alignment horizontal="center"/>
    </xf>
    <xf numFmtId="1" fontId="4" fillId="0" borderId="22" xfId="3" applyNumberFormat="1" applyFont="1" applyBorder="1"/>
    <xf numFmtId="1" fontId="4" fillId="0" borderId="25" xfId="3" applyNumberFormat="1" applyFont="1" applyBorder="1"/>
    <xf numFmtId="10" fontId="5" fillId="0" borderId="13" xfId="3" applyNumberFormat="1" applyFont="1" applyBorder="1"/>
    <xf numFmtId="0" fontId="5" fillId="0" borderId="32" xfId="3" applyFont="1" applyFill="1" applyBorder="1"/>
    <xf numFmtId="0" fontId="5" fillId="0" borderId="31" xfId="3" applyFont="1" applyFill="1" applyBorder="1"/>
    <xf numFmtId="0" fontId="5" fillId="0" borderId="31" xfId="3" applyFont="1" applyFill="1" applyBorder="1" applyAlignment="1">
      <alignment wrapText="1"/>
    </xf>
    <xf numFmtId="0" fontId="5" fillId="0" borderId="30" xfId="3" applyFont="1" applyFill="1" applyBorder="1"/>
    <xf numFmtId="0" fontId="5" fillId="0" borderId="0" xfId="3" applyFont="1" applyFill="1"/>
    <xf numFmtId="1" fontId="0" fillId="0" borderId="0" xfId="0" applyNumberFormat="1"/>
    <xf numFmtId="0" fontId="5" fillId="0" borderId="48" xfId="3" applyFont="1" applyBorder="1"/>
    <xf numFmtId="0" fontId="23" fillId="0" borderId="14" xfId="0" applyFont="1" applyBorder="1" applyAlignment="1">
      <alignment vertical="center"/>
    </xf>
    <xf numFmtId="0" fontId="0" fillId="0" borderId="16" xfId="0" applyBorder="1"/>
    <xf numFmtId="0" fontId="5" fillId="0" borderId="49" xfId="3" applyFont="1" applyFill="1" applyBorder="1"/>
    <xf numFmtId="3" fontId="0" fillId="0" borderId="50" xfId="0" applyNumberFormat="1" applyBorder="1"/>
    <xf numFmtId="0" fontId="5" fillId="0" borderId="51" xfId="3" applyFont="1" applyFill="1" applyBorder="1"/>
    <xf numFmtId="0" fontId="5" fillId="0" borderId="53" xfId="3" applyFont="1" applyFill="1" applyBorder="1"/>
    <xf numFmtId="3" fontId="0" fillId="0" borderId="2" xfId="0" applyNumberFormat="1" applyBorder="1"/>
    <xf numFmtId="0" fontId="0" fillId="0" borderId="15" xfId="0" applyBorder="1"/>
    <xf numFmtId="0" fontId="10" fillId="0" borderId="0" xfId="0" applyFont="1"/>
    <xf numFmtId="1" fontId="17" fillId="0" borderId="14" xfId="30" applyNumberFormat="1" applyFont="1" applyFill="1" applyBorder="1" applyProtection="1">
      <protection locked="0"/>
    </xf>
    <xf numFmtId="0" fontId="10" fillId="0" borderId="22" xfId="30" applyFont="1" applyBorder="1"/>
    <xf numFmtId="1" fontId="10" fillId="0" borderId="26" xfId="30" applyNumberFormat="1" applyFont="1" applyBorder="1"/>
    <xf numFmtId="1" fontId="10" fillId="0" borderId="0" xfId="30" applyNumberFormat="1" applyFont="1" applyBorder="1"/>
    <xf numFmtId="43" fontId="10" fillId="0" borderId="28" xfId="3" applyNumberFormat="1" applyFont="1" applyBorder="1"/>
    <xf numFmtId="43" fontId="10" fillId="0" borderId="9" xfId="3" applyNumberFormat="1" applyFont="1" applyBorder="1"/>
    <xf numFmtId="0" fontId="30" fillId="0" borderId="0" xfId="0" applyFont="1"/>
    <xf numFmtId="0" fontId="20" fillId="0" borderId="0" xfId="0" applyFont="1"/>
    <xf numFmtId="0" fontId="0" fillId="0" borderId="0" xfId="0" applyBorder="1" applyProtection="1">
      <protection locked="0"/>
    </xf>
    <xf numFmtId="1" fontId="10" fillId="0" borderId="26" xfId="30" applyNumberFormat="1" applyFont="1" applyBorder="1" applyProtection="1">
      <protection locked="0"/>
    </xf>
    <xf numFmtId="43" fontId="1" fillId="0" borderId="28" xfId="30" applyNumberFormat="1" applyFont="1" applyBorder="1" applyProtection="1">
      <protection locked="0"/>
    </xf>
    <xf numFmtId="43" fontId="1" fillId="0" borderId="23" xfId="30" applyNumberFormat="1" applyFont="1" applyBorder="1" applyProtection="1">
      <protection locked="0"/>
    </xf>
    <xf numFmtId="43" fontId="1" fillId="0" borderId="0" xfId="30" applyNumberFormat="1" applyFont="1" applyBorder="1" applyProtection="1">
      <protection locked="0"/>
    </xf>
    <xf numFmtId="3" fontId="15" fillId="0" borderId="45" xfId="0" applyNumberFormat="1" applyFont="1" applyBorder="1" applyAlignment="1" applyProtection="1">
      <alignment horizontal="right"/>
      <protection locked="0"/>
    </xf>
    <xf numFmtId="3" fontId="15" fillId="0" borderId="47" xfId="0" applyNumberFormat="1" applyFont="1" applyBorder="1" applyAlignment="1" applyProtection="1">
      <alignment horizontal="right"/>
      <protection locked="0"/>
    </xf>
    <xf numFmtId="0" fontId="0" fillId="0" borderId="26" xfId="0" applyBorder="1" applyProtection="1">
      <protection locked="0"/>
    </xf>
    <xf numFmtId="0" fontId="27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5" fillId="0" borderId="10" xfId="3" applyNumberFormat="1" applyFont="1" applyBorder="1"/>
    <xf numFmtId="2" fontId="5" fillId="0" borderId="0" xfId="3" applyNumberFormat="1" applyFont="1" applyBorder="1"/>
    <xf numFmtId="4" fontId="5" fillId="5" borderId="14" xfId="3" applyNumberFormat="1" applyFont="1" applyFill="1" applyBorder="1"/>
    <xf numFmtId="4" fontId="5" fillId="0" borderId="0" xfId="3" applyNumberFormat="1" applyFont="1" applyFill="1" applyBorder="1"/>
    <xf numFmtId="4" fontId="9" fillId="6" borderId="9" xfId="3" applyNumberFormat="1" applyFont="1" applyFill="1" applyBorder="1"/>
    <xf numFmtId="4" fontId="9" fillId="0" borderId="0" xfId="3" applyNumberFormat="1" applyFont="1" applyFill="1" applyBorder="1"/>
    <xf numFmtId="4" fontId="5" fillId="0" borderId="9" xfId="3" applyNumberFormat="1" applyFont="1" applyBorder="1" applyProtection="1">
      <protection locked="0"/>
    </xf>
    <xf numFmtId="4" fontId="5" fillId="0" borderId="0" xfId="3" applyNumberFormat="1" applyFont="1" applyFill="1" applyBorder="1" applyProtection="1">
      <protection locked="0"/>
    </xf>
    <xf numFmtId="3" fontId="5" fillId="0" borderId="57" xfId="3" applyNumberFormat="1" applyFont="1" applyBorder="1"/>
    <xf numFmtId="1" fontId="4" fillId="0" borderId="52" xfId="3" applyNumberFormat="1" applyFont="1" applyBorder="1"/>
    <xf numFmtId="0" fontId="9" fillId="9" borderId="14" xfId="3" applyFont="1" applyFill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right"/>
    </xf>
    <xf numFmtId="0" fontId="9" fillId="0" borderId="15" xfId="3" applyFont="1" applyBorder="1" applyProtection="1"/>
    <xf numFmtId="0" fontId="9" fillId="0" borderId="9" xfId="3" applyFont="1" applyBorder="1" applyProtection="1"/>
    <xf numFmtId="3" fontId="5" fillId="0" borderId="9" xfId="3" applyNumberFormat="1" applyFont="1" applyBorder="1" applyProtection="1"/>
    <xf numFmtId="0" fontId="9" fillId="0" borderId="0" xfId="3" applyFont="1" applyProtection="1"/>
    <xf numFmtId="0" fontId="9" fillId="0" borderId="9" xfId="3" applyFont="1" applyBorder="1" applyAlignment="1" applyProtection="1">
      <alignment horizontal="right"/>
    </xf>
    <xf numFmtId="0" fontId="5" fillId="0" borderId="0" xfId="3" applyFont="1" applyProtection="1"/>
    <xf numFmtId="0" fontId="9" fillId="0" borderId="9" xfId="3" applyFont="1" applyBorder="1" applyAlignment="1" applyProtection="1">
      <alignment horizontal="left"/>
    </xf>
    <xf numFmtId="0" fontId="9" fillId="3" borderId="9" xfId="3" applyFont="1" applyFill="1" applyBorder="1" applyAlignment="1" applyProtection="1">
      <alignment horizontal="right"/>
    </xf>
    <xf numFmtId="0" fontId="31" fillId="3" borderId="9" xfId="3" applyFont="1" applyFill="1" applyBorder="1" applyAlignment="1" applyProtection="1">
      <alignment horizontal="left"/>
    </xf>
    <xf numFmtId="0" fontId="5" fillId="0" borderId="0" xfId="3" applyFont="1" applyProtection="1">
      <protection locked="0"/>
    </xf>
    <xf numFmtId="0" fontId="9" fillId="0" borderId="24" xfId="3" applyFont="1" applyBorder="1" applyProtection="1"/>
    <xf numFmtId="164" fontId="6" fillId="0" borderId="9" xfId="3" applyNumberFormat="1" applyFont="1" applyBorder="1" applyProtection="1"/>
    <xf numFmtId="1" fontId="4" fillId="0" borderId="0" xfId="3" applyNumberFormat="1" applyFont="1" applyProtection="1"/>
    <xf numFmtId="3" fontId="5" fillId="0" borderId="8" xfId="3" applyNumberFormat="1" applyFont="1" applyBorder="1" applyProtection="1"/>
    <xf numFmtId="164" fontId="3" fillId="0" borderId="9" xfId="3" applyNumberFormat="1" applyBorder="1" applyProtection="1"/>
    <xf numFmtId="1" fontId="4" fillId="0" borderId="0" xfId="3" applyNumberFormat="1" applyFont="1" applyAlignment="1" applyProtection="1">
      <alignment horizontal="right"/>
    </xf>
    <xf numFmtId="3" fontId="5" fillId="0" borderId="0" xfId="3" applyNumberFormat="1" applyFont="1" applyProtection="1"/>
    <xf numFmtId="0" fontId="9" fillId="6" borderId="12" xfId="3" applyFont="1" applyFill="1" applyBorder="1" applyProtection="1"/>
    <xf numFmtId="0" fontId="24" fillId="6" borderId="14" xfId="3" applyFont="1" applyFill="1" applyBorder="1" applyAlignment="1" applyProtection="1">
      <alignment horizontal="right"/>
    </xf>
    <xf numFmtId="0" fontId="9" fillId="7" borderId="14" xfId="3" applyFont="1" applyFill="1" applyBorder="1" applyProtection="1"/>
    <xf numFmtId="0" fontId="9" fillId="7" borderId="14" xfId="3" applyFont="1" applyFill="1" applyBorder="1" applyAlignment="1" applyProtection="1">
      <alignment horizontal="right"/>
    </xf>
    <xf numFmtId="168" fontId="0" fillId="0" borderId="14" xfId="0" applyNumberFormat="1" applyBorder="1"/>
    <xf numFmtId="168" fontId="0" fillId="0" borderId="52" xfId="0" applyNumberFormat="1" applyBorder="1"/>
    <xf numFmtId="4" fontId="0" fillId="0" borderId="14" xfId="0" applyNumberFormat="1" applyBorder="1"/>
    <xf numFmtId="4" fontId="0" fillId="0" borderId="52" xfId="0" applyNumberFormat="1" applyBorder="1"/>
    <xf numFmtId="2" fontId="0" fillId="0" borderId="4" xfId="0" applyNumberFormat="1" applyBorder="1"/>
    <xf numFmtId="2" fontId="0" fillId="0" borderId="2" xfId="0" applyNumberFormat="1" applyBorder="1"/>
    <xf numFmtId="4" fontId="32" fillId="0" borderId="0" xfId="0" applyNumberFormat="1" applyFont="1" applyBorder="1" applyProtection="1">
      <protection locked="0"/>
    </xf>
    <xf numFmtId="4" fontId="32" fillId="0" borderId="9" xfId="0" applyNumberFormat="1" applyFont="1" applyBorder="1" applyProtection="1">
      <protection locked="0"/>
    </xf>
    <xf numFmtId="4" fontId="32" fillId="0" borderId="27" xfId="0" applyNumberFormat="1" applyFont="1" applyBorder="1" applyProtection="1">
      <protection locked="0"/>
    </xf>
    <xf numFmtId="4" fontId="5" fillId="6" borderId="14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5" fillId="0" borderId="9" xfId="1" applyNumberFormat="1" applyFont="1" applyBorder="1" applyProtection="1"/>
    <xf numFmtId="4" fontId="5" fillId="7" borderId="14" xfId="1" applyNumberFormat="1" applyFont="1" applyFill="1" applyBorder="1" applyProtection="1"/>
    <xf numFmtId="4" fontId="9" fillId="0" borderId="9" xfId="3" applyNumberFormat="1" applyFont="1" applyBorder="1"/>
    <xf numFmtId="4" fontId="9" fillId="0" borderId="0" xfId="3" applyNumberFormat="1" applyFont="1" applyBorder="1"/>
    <xf numFmtId="4" fontId="5" fillId="0" borderId="0" xfId="3" applyNumberFormat="1" applyFont="1" applyBorder="1" applyProtection="1">
      <protection locked="0"/>
    </xf>
    <xf numFmtId="4" fontId="5" fillId="3" borderId="9" xfId="3" applyNumberFormat="1" applyFont="1" applyFill="1" applyBorder="1" applyProtection="1">
      <protection locked="0"/>
    </xf>
    <xf numFmtId="4" fontId="9" fillId="0" borderId="10" xfId="3" applyNumberFormat="1" applyFont="1" applyBorder="1"/>
    <xf numFmtId="4" fontId="9" fillId="0" borderId="9" xfId="3" applyNumberFormat="1" applyFont="1" applyBorder="1" applyProtection="1">
      <protection locked="0"/>
    </xf>
    <xf numFmtId="4" fontId="9" fillId="0" borderId="0" xfId="3" applyNumberFormat="1" applyFont="1" applyFill="1" applyBorder="1" applyProtection="1">
      <protection locked="0"/>
    </xf>
    <xf numFmtId="4" fontId="5" fillId="0" borderId="9" xfId="3" applyNumberFormat="1" applyFont="1" applyBorder="1" applyProtection="1"/>
    <xf numFmtId="4" fontId="5" fillId="0" borderId="0" xfId="3" applyNumberFormat="1" applyFont="1" applyFill="1" applyBorder="1" applyProtection="1"/>
    <xf numFmtId="4" fontId="5" fillId="0" borderId="0" xfId="3" applyNumberFormat="1" applyFont="1" applyBorder="1" applyProtection="1"/>
    <xf numFmtId="4" fontId="5" fillId="0" borderId="10" xfId="3" applyNumberFormat="1" applyFont="1" applyBorder="1" applyProtection="1"/>
    <xf numFmtId="4" fontId="5" fillId="3" borderId="9" xfId="3" applyNumberFormat="1" applyFont="1" applyFill="1" applyBorder="1" applyProtection="1"/>
    <xf numFmtId="4" fontId="31" fillId="3" borderId="9" xfId="3" applyNumberFormat="1" applyFont="1" applyFill="1" applyBorder="1" applyProtection="1"/>
    <xf numFmtId="4" fontId="5" fillId="9" borderId="9" xfId="3" applyNumberFormat="1" applyFont="1" applyFill="1" applyBorder="1" applyProtection="1"/>
    <xf numFmtId="4" fontId="5" fillId="0" borderId="0" xfId="3" applyNumberFormat="1" applyFont="1" applyProtection="1"/>
    <xf numFmtId="4" fontId="5" fillId="0" borderId="54" xfId="3" applyNumberFormat="1" applyFont="1" applyBorder="1"/>
    <xf numFmtId="4" fontId="5" fillId="3" borderId="14" xfId="3" applyNumberFormat="1" applyFont="1" applyFill="1" applyBorder="1"/>
    <xf numFmtId="4" fontId="5" fillId="0" borderId="9" xfId="3" applyNumberFormat="1" applyFont="1" applyBorder="1"/>
    <xf numFmtId="4" fontId="5" fillId="9" borderId="14" xfId="3" applyNumberFormat="1" applyFont="1" applyFill="1" applyBorder="1"/>
    <xf numFmtId="4" fontId="5" fillId="0" borderId="27" xfId="3" applyNumberFormat="1" applyFont="1" applyBorder="1" applyProtection="1">
      <protection locked="0"/>
    </xf>
    <xf numFmtId="4" fontId="9" fillId="3" borderId="14" xfId="3" applyNumberFormat="1" applyFont="1" applyFill="1" applyBorder="1"/>
    <xf numFmtId="0" fontId="9" fillId="3" borderId="16" xfId="3" applyFont="1" applyFill="1" applyBorder="1"/>
    <xf numFmtId="4" fontId="32" fillId="0" borderId="32" xfId="0" applyNumberFormat="1" applyFont="1" applyBorder="1" applyProtection="1">
      <protection locked="0"/>
    </xf>
    <xf numFmtId="4" fontId="32" fillId="0" borderId="31" xfId="0" applyNumberFormat="1" applyFont="1" applyBorder="1" applyProtection="1">
      <protection locked="0"/>
    </xf>
    <xf numFmtId="0" fontId="5" fillId="0" borderId="9" xfId="3" applyFont="1" applyBorder="1"/>
    <xf numFmtId="0" fontId="5" fillId="0" borderId="27" xfId="3" applyFont="1" applyBorder="1"/>
    <xf numFmtId="0" fontId="3" fillId="0" borderId="0" xfId="0" applyFont="1" applyAlignment="1" applyProtection="1">
      <alignment horizontal="left" vertical="top" wrapText="1"/>
      <protection locked="0"/>
    </xf>
  </cellXfs>
  <cellStyles count="32">
    <cellStyle name="Controlecel" xfId="2" builtinId="23"/>
    <cellStyle name="Komma" xfId="1" builtinId="3"/>
    <cellStyle name="Komma 2" xfId="4" xr:uid="{00000000-0005-0000-0000-000002000000}"/>
    <cellStyle name="Komma 2 2" xfId="12" xr:uid="{00000000-0005-0000-0000-000003000000}"/>
    <cellStyle name="Komma 2 2 2" xfId="23" xr:uid="{00000000-0005-0000-0000-000004000000}"/>
    <cellStyle name="Komma 2 2 3" xfId="28" xr:uid="{00000000-0005-0000-0000-000005000000}"/>
    <cellStyle name="Komma 2 3" xfId="9" xr:uid="{00000000-0005-0000-0000-000006000000}"/>
    <cellStyle name="Komma 2 3 2" xfId="20" xr:uid="{00000000-0005-0000-0000-000007000000}"/>
    <cellStyle name="Komma 2 4" xfId="17" xr:uid="{00000000-0005-0000-0000-000008000000}"/>
    <cellStyle name="Komma 2 5" xfId="14" xr:uid="{00000000-0005-0000-0000-000009000000}"/>
    <cellStyle name="Komma 2 6" xfId="25" xr:uid="{00000000-0005-0000-0000-00000A000000}"/>
    <cellStyle name="Komma 2 7" xfId="6" xr:uid="{00000000-0005-0000-0000-00000B000000}"/>
    <cellStyle name="Komma 3" xfId="8" xr:uid="{00000000-0005-0000-0000-00000C000000}"/>
    <cellStyle name="Komma 3 2" xfId="13" xr:uid="{00000000-0005-0000-0000-00000D000000}"/>
    <cellStyle name="Komma 3 2 2" xfId="24" xr:uid="{00000000-0005-0000-0000-00000E000000}"/>
    <cellStyle name="Komma 3 2 3" xfId="29" xr:uid="{00000000-0005-0000-0000-00000F000000}"/>
    <cellStyle name="Komma 3 3" xfId="10" xr:uid="{00000000-0005-0000-0000-000010000000}"/>
    <cellStyle name="Komma 3 3 2" xfId="21" xr:uid="{00000000-0005-0000-0000-000011000000}"/>
    <cellStyle name="Komma 3 4" xfId="18" xr:uid="{00000000-0005-0000-0000-000012000000}"/>
    <cellStyle name="Komma 3 5" xfId="15" xr:uid="{00000000-0005-0000-0000-000013000000}"/>
    <cellStyle name="Komma 3 6" xfId="26" xr:uid="{00000000-0005-0000-0000-000014000000}"/>
    <cellStyle name="Komma 4" xfId="11" xr:uid="{00000000-0005-0000-0000-000015000000}"/>
    <cellStyle name="Komma 4 2" xfId="22" xr:uid="{00000000-0005-0000-0000-000016000000}"/>
    <cellStyle name="Komma 5" xfId="19" xr:uid="{00000000-0005-0000-0000-000017000000}"/>
    <cellStyle name="Komma 6" xfId="16" xr:uid="{00000000-0005-0000-0000-000018000000}"/>
    <cellStyle name="Komma 7" xfId="27" xr:uid="{00000000-0005-0000-0000-000019000000}"/>
    <cellStyle name="Normal_Sheet2" xfId="5" xr:uid="{00000000-0005-0000-0000-00001A000000}"/>
    <cellStyle name="Normal_Sheet3" xfId="31" xr:uid="{00000000-0005-0000-0000-00001B000000}"/>
    <cellStyle name="Standaard" xfId="0" builtinId="0"/>
    <cellStyle name="Standaard 2" xfId="3" xr:uid="{00000000-0005-0000-0000-00001D000000}"/>
    <cellStyle name="Standaard 2 2" xfId="7" xr:uid="{00000000-0005-0000-0000-00001E000000}"/>
    <cellStyle name="Standaard 2 2 2" xfId="30" xr:uid="{00000000-0005-0000-0000-00001F000000}"/>
  </cellStyles>
  <dxfs count="140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rgb="FF00B0F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right/>
        <bottom/>
        <vertical/>
        <horizontal/>
      </border>
    </dxf>
    <dxf>
      <fill>
        <patternFill>
          <b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lightUp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</border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4"/>
        </patternFill>
      </fill>
      <border>
        <right style="thin">
          <color auto="1"/>
        </right>
        <vertical/>
        <horizontal/>
      </border>
    </dxf>
    <dxf>
      <fill>
        <patternFill patternType="lightUp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dashed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dashed">
          <color auto="1"/>
        </top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bottom style="dashed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 patternType="lightUp"/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Medium9"/>
  <colors>
    <mruColors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5AB6-6142-481A-8EDE-3723382A2DCD}">
  <sheetPr codeName="Blad1"/>
  <dimension ref="A1:AZ37"/>
  <sheetViews>
    <sheetView workbookViewId="0">
      <selection activeCell="E1" sqref="E1"/>
    </sheetView>
  </sheetViews>
  <sheetFormatPr defaultRowHeight="14.4" x14ac:dyDescent="0.3"/>
  <cols>
    <col min="1" max="1" width="31.109375" bestFit="1" customWidth="1"/>
    <col min="2" max="2" width="16.109375" bestFit="1" customWidth="1"/>
    <col min="3" max="4" width="13.6640625" bestFit="1" customWidth="1"/>
    <col min="5" max="6" width="13.6640625" customWidth="1"/>
    <col min="7" max="7" width="15.5546875" bestFit="1" customWidth="1"/>
    <col min="8" max="13" width="13.6640625" customWidth="1"/>
  </cols>
  <sheetData>
    <row r="1" spans="1:48" x14ac:dyDescent="0.3">
      <c r="A1" s="162"/>
      <c r="B1" s="163">
        <f>C1-1</f>
        <v>-2</v>
      </c>
      <c r="C1" s="163">
        <f>D1-1</f>
        <v>-1</v>
      </c>
      <c r="D1" s="164">
        <f>Balans!B4</f>
        <v>0</v>
      </c>
      <c r="G1" s="276" t="s">
        <v>328</v>
      </c>
      <c r="H1" s="277">
        <f>'analyse investeringskost'!B1</f>
        <v>0</v>
      </c>
    </row>
    <row r="2" spans="1:48" x14ac:dyDescent="0.3">
      <c r="A2" s="165" t="s">
        <v>251</v>
      </c>
      <c r="B2" s="160" t="str">
        <f>'geldstroom realisaties en proj'!C90</f>
        <v/>
      </c>
      <c r="C2" s="160" t="str">
        <f>'geldstroom realisaties en proj'!D90</f>
        <v/>
      </c>
      <c r="D2" s="166" t="str">
        <f>'geldstroom realisaties en proj'!E90</f>
        <v/>
      </c>
      <c r="G2" s="278" t="s">
        <v>242</v>
      </c>
      <c r="H2" s="166">
        <f>'analyse investeringskost'!B5</f>
        <v>0</v>
      </c>
    </row>
    <row r="3" spans="1:48" x14ac:dyDescent="0.3">
      <c r="A3" s="165" t="s">
        <v>252</v>
      </c>
      <c r="B3" s="160" t="str">
        <f>'geldstroom realisaties en proj'!C92</f>
        <v/>
      </c>
      <c r="C3" s="160" t="str">
        <f>'geldstroom realisaties en proj'!D92</f>
        <v/>
      </c>
      <c r="D3" s="166" t="str">
        <f>'geldstroom realisaties en proj'!E92</f>
        <v/>
      </c>
      <c r="F3" s="225"/>
      <c r="G3" s="278" t="s">
        <v>330</v>
      </c>
      <c r="H3" s="166">
        <f>'analyse investeringskost'!B6</f>
        <v>0</v>
      </c>
    </row>
    <row r="4" spans="1:48" x14ac:dyDescent="0.3">
      <c r="A4" s="165" t="s">
        <v>253</v>
      </c>
      <c r="B4" s="160">
        <f>SUM('geldstroom realisaties en proj'!C93:C95)</f>
        <v>0</v>
      </c>
      <c r="C4" s="160">
        <f>SUM('geldstroom realisaties en proj'!D93:D95)</f>
        <v>0</v>
      </c>
      <c r="D4" s="166">
        <f>SUM('geldstroom realisaties en proj'!E93:E95)</f>
        <v>0</v>
      </c>
      <c r="G4" s="278" t="s">
        <v>331</v>
      </c>
      <c r="H4" s="166">
        <f>'analyse investeringskost'!B7</f>
        <v>0</v>
      </c>
    </row>
    <row r="5" spans="1:48" x14ac:dyDescent="0.3">
      <c r="A5" s="165" t="s">
        <v>254</v>
      </c>
      <c r="B5" s="160" t="e">
        <f>B3-B4</f>
        <v>#VALUE!</v>
      </c>
      <c r="C5" s="160" t="e">
        <f t="shared" ref="C5:D5" si="0">C3-C4</f>
        <v>#VALUE!</v>
      </c>
      <c r="D5" s="166" t="e">
        <f t="shared" si="0"/>
        <v>#VALUE!</v>
      </c>
      <c r="G5" s="278" t="s">
        <v>332</v>
      </c>
      <c r="H5" s="166">
        <f>'analyse investeringskost'!B8</f>
        <v>0</v>
      </c>
    </row>
    <row r="6" spans="1:48" ht="15" thickBot="1" x14ac:dyDescent="0.35">
      <c r="A6" s="165" t="s">
        <v>255</v>
      </c>
      <c r="B6" s="336" t="str">
        <f>IF(ISERROR(B3/B4)=TRUE,"NR",B3/B4)</f>
        <v>NR</v>
      </c>
      <c r="C6" s="336" t="str">
        <f t="shared" ref="C6:D6" si="1">IF(ISERROR(C3/C4)=TRUE,"NR",C3/C4)</f>
        <v>NR</v>
      </c>
      <c r="D6" s="337" t="str">
        <f t="shared" si="1"/>
        <v>NR</v>
      </c>
      <c r="G6" s="279" t="s">
        <v>329</v>
      </c>
      <c r="H6" s="280">
        <f>'analyse investeringskost'!B9</f>
        <v>0</v>
      </c>
    </row>
    <row r="7" spans="1:48" x14ac:dyDescent="0.3">
      <c r="A7" s="165" t="s">
        <v>256</v>
      </c>
      <c r="B7" s="160">
        <f>Balans!E44+Balans!E45</f>
        <v>0</v>
      </c>
      <c r="C7" s="160">
        <f>Balans!F44+Balans!F45</f>
        <v>0</v>
      </c>
      <c r="D7" s="166">
        <f>Balans!G44+Balans!G45</f>
        <v>0</v>
      </c>
    </row>
    <row r="8" spans="1:48" x14ac:dyDescent="0.3">
      <c r="A8" s="165" t="s">
        <v>257</v>
      </c>
      <c r="B8" s="160" t="e">
        <f>'geldstroom realisaties en proj'!C33+'geldstroom realisaties en proj'!C36+'geldstroom realisaties en proj'!C37+'geldstroom realisaties en proj'!C53+'geldstroom realisaties en proj'!C62+'geldstroom realisaties en proj'!C69+'geldstroom realisaties en proj'!C70+Balans!L32</f>
        <v>#VALUE!</v>
      </c>
      <c r="C8" s="160" t="e">
        <f>'geldstroom realisaties en proj'!D33+'geldstroom realisaties en proj'!D36+'geldstroom realisaties en proj'!D37+'geldstroom realisaties en proj'!D53+'geldstroom realisaties en proj'!D62+'geldstroom realisaties en proj'!D69+'geldstroom realisaties en proj'!D70+Balans!M32</f>
        <v>#VALUE!</v>
      </c>
      <c r="D8" s="166" t="e">
        <f>'geldstroom realisaties en proj'!E33+'geldstroom realisaties en proj'!E36+'geldstroom realisaties en proj'!E37+'geldstroom realisaties en proj'!E53+'geldstroom realisaties en proj'!E62+'geldstroom realisaties en proj'!E69+'geldstroom realisaties en proj'!E70+Balans!N32</f>
        <v>#VALUE!</v>
      </c>
    </row>
    <row r="9" spans="1:48" x14ac:dyDescent="0.3">
      <c r="A9" s="165" t="s">
        <v>258</v>
      </c>
      <c r="B9" s="338" t="e">
        <f>0.15*B8</f>
        <v>#VALUE!</v>
      </c>
      <c r="C9" s="338" t="e">
        <f t="shared" ref="C9:D9" si="2">0.15*C8</f>
        <v>#VALUE!</v>
      </c>
      <c r="D9" s="339" t="e">
        <f t="shared" si="2"/>
        <v>#VALUE!</v>
      </c>
    </row>
    <row r="10" spans="1:48" x14ac:dyDescent="0.3">
      <c r="A10" s="165" t="s">
        <v>259</v>
      </c>
      <c r="B10" s="160" t="e">
        <f>B7-B9-Balans!L33</f>
        <v>#VALUE!</v>
      </c>
      <c r="C10" s="160" t="e">
        <f>C7-C9-Balans!M33</f>
        <v>#VALUE!</v>
      </c>
      <c r="D10" s="166" t="e">
        <f>D7-D9-Balans!N33</f>
        <v>#VALUE!</v>
      </c>
    </row>
    <row r="11" spans="1:48" x14ac:dyDescent="0.3">
      <c r="A11" s="165" t="s">
        <v>260</v>
      </c>
      <c r="B11" s="161" t="str">
        <f>IF(ISERROR(ratioanalyse!C42)=TRUE,"FOUT",ratioanalyse!C42)</f>
        <v>Fout</v>
      </c>
      <c r="C11" s="161" t="str">
        <f>IF(ISERROR(ratioanalyse!D42)=TRUE,"FOUT",ratioanalyse!D42)</f>
        <v>Fout</v>
      </c>
      <c r="D11" s="167" t="str">
        <f>IF(ISERROR(ratioanalyse!E42)=TRUE,"FOUT",ratioanalyse!E42)</f>
        <v>Fout</v>
      </c>
      <c r="G11" s="225"/>
    </row>
    <row r="12" spans="1:48" ht="15" thickBot="1" x14ac:dyDescent="0.35">
      <c r="A12" s="168" t="s">
        <v>261</v>
      </c>
      <c r="B12" s="340" t="str">
        <f>IF(ISERROR(ratioanalyse!C18)=TRUE,"FOUT",ratioanalyse!C18)</f>
        <v>Fout</v>
      </c>
      <c r="C12" s="340" t="str">
        <f>IF(ISERROR(ratioanalyse!D18)=TRUE,"FOUT",ratioanalyse!D18)</f>
        <v>Fout</v>
      </c>
      <c r="D12" s="341" t="str">
        <f>IF(ISERROR(ratioanalyse!E18)=TRUE,"FOUT",ratioanalyse!E18)</f>
        <v>Fout</v>
      </c>
    </row>
    <row r="13" spans="1:48" x14ac:dyDescent="0.3">
      <c r="A13" s="233"/>
      <c r="B13" s="158"/>
      <c r="C13" s="158"/>
      <c r="D13" s="158"/>
    </row>
    <row r="14" spans="1:48" x14ac:dyDescent="0.3">
      <c r="A14" s="233"/>
    </row>
    <row r="15" spans="1:48" x14ac:dyDescent="0.3">
      <c r="A15" s="159"/>
      <c r="B15" s="227" t="str">
        <f>'geldstroom realisaties en proj'!F6</f>
        <v/>
      </c>
      <c r="C15" s="227" t="str">
        <f>'geldstroom realisaties en proj'!G6</f>
        <v/>
      </c>
      <c r="D15" s="227" t="str">
        <f>'geldstroom realisaties en proj'!H6</f>
        <v/>
      </c>
      <c r="E15" s="227" t="str">
        <f>'geldstroom realisaties en proj'!I6</f>
        <v/>
      </c>
      <c r="F15" s="227" t="str">
        <f>'geldstroom realisaties en proj'!J6</f>
        <v/>
      </c>
      <c r="G15" s="227" t="str">
        <f>'geldstroom realisaties en proj'!K6</f>
        <v/>
      </c>
      <c r="H15" s="227" t="str">
        <f>'geldstroom realisaties en proj'!L6</f>
        <v/>
      </c>
      <c r="I15" s="227" t="str">
        <f>'geldstroom realisaties en proj'!M6</f>
        <v/>
      </c>
      <c r="J15" s="227" t="str">
        <f>'geldstroom realisaties en proj'!N6</f>
        <v/>
      </c>
      <c r="K15" s="227" t="str">
        <f>'geldstroom realisaties en proj'!O6</f>
        <v/>
      </c>
      <c r="L15" s="227" t="str">
        <f>'geldstroom realisaties en proj'!P6</f>
        <v/>
      </c>
      <c r="M15" s="227" t="str">
        <f>'geldstroom realisaties en proj'!Q6</f>
        <v/>
      </c>
      <c r="N15" s="227" t="str">
        <f>'geldstroom realisaties en proj'!R6</f>
        <v/>
      </c>
      <c r="O15" s="227" t="str">
        <f>'geldstroom realisaties en proj'!S6</f>
        <v/>
      </c>
      <c r="P15" s="227" t="str">
        <f>'geldstroom realisaties en proj'!T6</f>
        <v/>
      </c>
      <c r="Q15" s="227" t="str">
        <f>'geldstroom realisaties en proj'!U6</f>
        <v/>
      </c>
      <c r="R15" s="227" t="str">
        <f>'geldstroom realisaties en proj'!V6</f>
        <v/>
      </c>
      <c r="S15" s="227" t="str">
        <f>'geldstroom realisaties en proj'!W6</f>
        <v/>
      </c>
      <c r="T15" s="227" t="str">
        <f>'geldstroom realisaties en proj'!X6</f>
        <v/>
      </c>
      <c r="U15" s="227" t="str">
        <f>'geldstroom realisaties en proj'!Y6</f>
        <v/>
      </c>
      <c r="V15" s="227" t="str">
        <f>'geldstroom realisaties en proj'!Z6</f>
        <v/>
      </c>
      <c r="W15" s="227" t="str">
        <f>'geldstroom realisaties en proj'!AA6</f>
        <v/>
      </c>
      <c r="X15" s="227" t="str">
        <f>'geldstroom realisaties en proj'!AB6</f>
        <v/>
      </c>
      <c r="Y15" s="227" t="str">
        <f>'geldstroom realisaties en proj'!AC6</f>
        <v/>
      </c>
      <c r="Z15" s="227" t="str">
        <f>'geldstroom realisaties en proj'!AD6</f>
        <v/>
      </c>
      <c r="AA15" s="227" t="str">
        <f>'geldstroom realisaties en proj'!AE6</f>
        <v/>
      </c>
      <c r="AB15" s="227" t="str">
        <f>'geldstroom realisaties en proj'!AF6</f>
        <v/>
      </c>
      <c r="AC15" s="227" t="str">
        <f>'geldstroom realisaties en proj'!AG6</f>
        <v/>
      </c>
      <c r="AD15" s="227" t="str">
        <f>'geldstroom realisaties en proj'!AH6</f>
        <v/>
      </c>
      <c r="AE15" s="227" t="str">
        <f>'geldstroom realisaties en proj'!AI6</f>
        <v/>
      </c>
      <c r="AF15" s="227" t="str">
        <f>'geldstroom realisaties en proj'!AJ6</f>
        <v/>
      </c>
      <c r="AG15" s="227" t="str">
        <f>'geldstroom realisaties en proj'!AK6</f>
        <v/>
      </c>
      <c r="AH15" s="227" t="str">
        <f>'geldstroom realisaties en proj'!AL6</f>
        <v/>
      </c>
      <c r="AI15" s="227" t="str">
        <f>'geldstroom realisaties en proj'!AM6</f>
        <v/>
      </c>
      <c r="AJ15" s="227" t="str">
        <f>'geldstroom realisaties en proj'!AN6</f>
        <v/>
      </c>
      <c r="AK15" s="227" t="str">
        <f>'geldstroom realisaties en proj'!AO6</f>
        <v/>
      </c>
      <c r="AL15" s="227" t="str">
        <f>'geldstroom realisaties en proj'!AP6</f>
        <v/>
      </c>
      <c r="AM15" s="227" t="str">
        <f>'geldstroom realisaties en proj'!AQ6</f>
        <v/>
      </c>
      <c r="AN15" s="227" t="str">
        <f>'geldstroom realisaties en proj'!AR6</f>
        <v/>
      </c>
      <c r="AO15" s="227" t="str">
        <f>'geldstroom realisaties en proj'!AS6</f>
        <v/>
      </c>
      <c r="AP15" s="227" t="str">
        <f>'geldstroom realisaties en proj'!AT6</f>
        <v/>
      </c>
      <c r="AQ15" s="227" t="str">
        <f>'geldstroom realisaties en proj'!AU6</f>
        <v/>
      </c>
      <c r="AR15" s="227" t="str">
        <f>'geldstroom realisaties en proj'!AV6</f>
        <v/>
      </c>
      <c r="AS15" s="227" t="str">
        <f>'geldstroom realisaties en proj'!AW6</f>
        <v/>
      </c>
      <c r="AT15" s="227" t="str">
        <f>'geldstroom realisaties en proj'!AX6</f>
        <v/>
      </c>
      <c r="AU15" s="227" t="str">
        <f>'geldstroom realisaties en proj'!AY6</f>
        <v/>
      </c>
      <c r="AV15" s="227" t="str">
        <f>'geldstroom realisaties en proj'!AZ6</f>
        <v/>
      </c>
    </row>
    <row r="16" spans="1:48" x14ac:dyDescent="0.3">
      <c r="A16" s="169" t="s">
        <v>251</v>
      </c>
      <c r="B16" s="313" t="str">
        <f>'geldstroom realisaties en proj'!F90</f>
        <v/>
      </c>
      <c r="C16" s="313" t="str">
        <f>'geldstroom realisaties en proj'!G90</f>
        <v/>
      </c>
      <c r="D16" s="313" t="str">
        <f>'geldstroom realisaties en proj'!H90</f>
        <v/>
      </c>
      <c r="E16" s="313" t="str">
        <f>'geldstroom realisaties en proj'!I90</f>
        <v/>
      </c>
      <c r="F16" s="313" t="str">
        <f>'geldstroom realisaties en proj'!J90</f>
        <v/>
      </c>
      <c r="G16" s="313" t="str">
        <f>'geldstroom realisaties en proj'!K90</f>
        <v/>
      </c>
      <c r="H16" s="313" t="str">
        <f>'geldstroom realisaties en proj'!L90</f>
        <v/>
      </c>
      <c r="I16" s="313" t="str">
        <f>'geldstroom realisaties en proj'!M90</f>
        <v/>
      </c>
      <c r="J16" s="313" t="str">
        <f>'geldstroom realisaties en proj'!N90</f>
        <v/>
      </c>
      <c r="K16" s="313" t="str">
        <f>'geldstroom realisaties en proj'!O90</f>
        <v/>
      </c>
      <c r="L16" s="313" t="str">
        <f>'geldstroom realisaties en proj'!P90</f>
        <v/>
      </c>
      <c r="M16" s="313" t="str">
        <f>'geldstroom realisaties en proj'!Q90</f>
        <v/>
      </c>
      <c r="N16" s="313" t="str">
        <f>'geldstroom realisaties en proj'!R90</f>
        <v/>
      </c>
      <c r="O16" s="313" t="str">
        <f>'geldstroom realisaties en proj'!S90</f>
        <v/>
      </c>
      <c r="P16" s="313" t="str">
        <f>'geldstroom realisaties en proj'!T90</f>
        <v/>
      </c>
      <c r="Q16" s="313" t="str">
        <f>'geldstroom realisaties en proj'!U90</f>
        <v/>
      </c>
      <c r="R16" s="313" t="str">
        <f>'geldstroom realisaties en proj'!V90</f>
        <v/>
      </c>
      <c r="S16" s="313" t="str">
        <f>'geldstroom realisaties en proj'!W90</f>
        <v/>
      </c>
      <c r="T16" s="313" t="str">
        <f>'geldstroom realisaties en proj'!X90</f>
        <v/>
      </c>
      <c r="U16" s="313" t="str">
        <f>'geldstroom realisaties en proj'!Y90</f>
        <v/>
      </c>
      <c r="V16" s="313" t="str">
        <f>'geldstroom realisaties en proj'!Z90</f>
        <v/>
      </c>
      <c r="W16" s="313" t="str">
        <f>'geldstroom realisaties en proj'!AA90</f>
        <v/>
      </c>
      <c r="X16" s="313" t="str">
        <f>'geldstroom realisaties en proj'!AB90</f>
        <v/>
      </c>
      <c r="Y16" s="313" t="str">
        <f>'geldstroom realisaties en proj'!AC90</f>
        <v/>
      </c>
      <c r="Z16" s="313" t="str">
        <f>'geldstroom realisaties en proj'!AD90</f>
        <v/>
      </c>
      <c r="AA16" s="313" t="str">
        <f>'geldstroom realisaties en proj'!AE90</f>
        <v/>
      </c>
      <c r="AB16" s="313" t="str">
        <f>'geldstroom realisaties en proj'!AF90</f>
        <v/>
      </c>
      <c r="AC16" s="313" t="str">
        <f>'geldstroom realisaties en proj'!AG90</f>
        <v/>
      </c>
      <c r="AD16" s="313" t="str">
        <f>'geldstroom realisaties en proj'!AH90</f>
        <v/>
      </c>
      <c r="AE16" s="313" t="str">
        <f>'geldstroom realisaties en proj'!AI90</f>
        <v/>
      </c>
      <c r="AF16" s="313" t="str">
        <f>'geldstroom realisaties en proj'!AJ90</f>
        <v/>
      </c>
      <c r="AG16" s="313" t="str">
        <f>'geldstroom realisaties en proj'!AK90</f>
        <v/>
      </c>
      <c r="AH16" s="313" t="str">
        <f>'geldstroom realisaties en proj'!AL90</f>
        <v/>
      </c>
      <c r="AI16" s="313" t="str">
        <f>'geldstroom realisaties en proj'!AM90</f>
        <v/>
      </c>
      <c r="AJ16" s="313" t="str">
        <f>'geldstroom realisaties en proj'!AN90</f>
        <v/>
      </c>
      <c r="AK16" s="313" t="str">
        <f>'geldstroom realisaties en proj'!AO90</f>
        <v/>
      </c>
      <c r="AL16" s="313" t="str">
        <f>'geldstroom realisaties en proj'!AP90</f>
        <v/>
      </c>
      <c r="AM16" s="313" t="str">
        <f>'geldstroom realisaties en proj'!AQ90</f>
        <v/>
      </c>
      <c r="AN16" s="313" t="str">
        <f>'geldstroom realisaties en proj'!AR90</f>
        <v/>
      </c>
      <c r="AO16" s="313" t="str">
        <f>'geldstroom realisaties en proj'!AS90</f>
        <v/>
      </c>
      <c r="AP16" s="313" t="str">
        <f>'geldstroom realisaties en proj'!AT90</f>
        <v/>
      </c>
      <c r="AQ16" s="313" t="str">
        <f>'geldstroom realisaties en proj'!AU90</f>
        <v/>
      </c>
      <c r="AR16" s="313" t="str">
        <f>'geldstroom realisaties en proj'!AV90</f>
        <v/>
      </c>
      <c r="AS16" s="313" t="str">
        <f>'geldstroom realisaties en proj'!AW90</f>
        <v/>
      </c>
      <c r="AT16" s="313" t="str">
        <f>'geldstroom realisaties en proj'!AX90</f>
        <v/>
      </c>
      <c r="AU16" s="313" t="str">
        <f>'geldstroom realisaties en proj'!AY90</f>
        <v/>
      </c>
      <c r="AV16" s="313" t="str">
        <f>'geldstroom realisaties en proj'!AZ90</f>
        <v/>
      </c>
    </row>
    <row r="17" spans="1:52" x14ac:dyDescent="0.3">
      <c r="A17" s="169" t="s">
        <v>252</v>
      </c>
      <c r="B17" s="313" t="str">
        <f>'geldstroom realisaties en proj'!F92</f>
        <v/>
      </c>
      <c r="C17" s="313" t="str">
        <f>'geldstroom realisaties en proj'!G92</f>
        <v/>
      </c>
      <c r="D17" s="313" t="str">
        <f>'geldstroom realisaties en proj'!H92</f>
        <v/>
      </c>
      <c r="E17" s="313" t="str">
        <f>'geldstroom realisaties en proj'!I92</f>
        <v/>
      </c>
      <c r="F17" s="313" t="str">
        <f>'geldstroom realisaties en proj'!J92</f>
        <v/>
      </c>
      <c r="G17" s="313" t="str">
        <f>'geldstroom realisaties en proj'!K92</f>
        <v/>
      </c>
      <c r="H17" s="313" t="str">
        <f>'geldstroom realisaties en proj'!L92</f>
        <v/>
      </c>
      <c r="I17" s="313" t="str">
        <f>'geldstroom realisaties en proj'!M92</f>
        <v/>
      </c>
      <c r="J17" s="313" t="str">
        <f>'geldstroom realisaties en proj'!N92</f>
        <v/>
      </c>
      <c r="K17" s="313" t="str">
        <f>'geldstroom realisaties en proj'!O92</f>
        <v/>
      </c>
      <c r="L17" s="313" t="str">
        <f>'geldstroom realisaties en proj'!P92</f>
        <v/>
      </c>
      <c r="M17" s="313" t="str">
        <f>'geldstroom realisaties en proj'!Q92</f>
        <v/>
      </c>
      <c r="N17" s="313" t="str">
        <f>'geldstroom realisaties en proj'!R92</f>
        <v/>
      </c>
      <c r="O17" s="313" t="str">
        <f>'geldstroom realisaties en proj'!S92</f>
        <v/>
      </c>
      <c r="P17" s="313" t="str">
        <f>'geldstroom realisaties en proj'!T92</f>
        <v/>
      </c>
      <c r="Q17" s="313" t="str">
        <f>'geldstroom realisaties en proj'!U92</f>
        <v/>
      </c>
      <c r="R17" s="313" t="str">
        <f>'geldstroom realisaties en proj'!V92</f>
        <v/>
      </c>
      <c r="S17" s="313" t="str">
        <f>'geldstroom realisaties en proj'!W92</f>
        <v/>
      </c>
      <c r="T17" s="313" t="str">
        <f>'geldstroom realisaties en proj'!X92</f>
        <v/>
      </c>
      <c r="U17" s="313" t="str">
        <f>'geldstroom realisaties en proj'!Y92</f>
        <v/>
      </c>
      <c r="V17" s="313" t="str">
        <f>'geldstroom realisaties en proj'!Z92</f>
        <v/>
      </c>
      <c r="W17" s="313" t="str">
        <f>'geldstroom realisaties en proj'!AA92</f>
        <v/>
      </c>
      <c r="X17" s="313" t="str">
        <f>'geldstroom realisaties en proj'!AB92</f>
        <v/>
      </c>
      <c r="Y17" s="313" t="str">
        <f>'geldstroom realisaties en proj'!AC92</f>
        <v/>
      </c>
      <c r="Z17" s="313" t="str">
        <f>'geldstroom realisaties en proj'!AD92</f>
        <v/>
      </c>
      <c r="AA17" s="313" t="str">
        <f>'geldstroom realisaties en proj'!AE92</f>
        <v/>
      </c>
      <c r="AB17" s="313" t="str">
        <f>'geldstroom realisaties en proj'!AF92</f>
        <v/>
      </c>
      <c r="AC17" s="313" t="str">
        <f>'geldstroom realisaties en proj'!AG92</f>
        <v/>
      </c>
      <c r="AD17" s="313" t="str">
        <f>'geldstroom realisaties en proj'!AH92</f>
        <v/>
      </c>
      <c r="AE17" s="313" t="str">
        <f>'geldstroom realisaties en proj'!AI92</f>
        <v/>
      </c>
      <c r="AF17" s="313" t="str">
        <f>'geldstroom realisaties en proj'!AJ92</f>
        <v/>
      </c>
      <c r="AG17" s="313" t="str">
        <f>'geldstroom realisaties en proj'!AK92</f>
        <v/>
      </c>
      <c r="AH17" s="313" t="str">
        <f>'geldstroom realisaties en proj'!AL92</f>
        <v/>
      </c>
      <c r="AI17" s="313" t="str">
        <f>'geldstroom realisaties en proj'!AM92</f>
        <v/>
      </c>
      <c r="AJ17" s="313" t="str">
        <f>'geldstroom realisaties en proj'!AN92</f>
        <v/>
      </c>
      <c r="AK17" s="313" t="str">
        <f>'geldstroom realisaties en proj'!AO92</f>
        <v/>
      </c>
      <c r="AL17" s="313" t="str">
        <f>'geldstroom realisaties en proj'!AP92</f>
        <v/>
      </c>
      <c r="AM17" s="313" t="str">
        <f>'geldstroom realisaties en proj'!AQ92</f>
        <v/>
      </c>
      <c r="AN17" s="313" t="str">
        <f>'geldstroom realisaties en proj'!AR92</f>
        <v/>
      </c>
      <c r="AO17" s="313" t="str">
        <f>'geldstroom realisaties en proj'!AS92</f>
        <v/>
      </c>
      <c r="AP17" s="313" t="str">
        <f>'geldstroom realisaties en proj'!AT92</f>
        <v/>
      </c>
      <c r="AQ17" s="313" t="str">
        <f>'geldstroom realisaties en proj'!AU92</f>
        <v/>
      </c>
      <c r="AR17" s="313" t="str">
        <f>'geldstroom realisaties en proj'!AV92</f>
        <v/>
      </c>
      <c r="AS17" s="313" t="str">
        <f>'geldstroom realisaties en proj'!AW92</f>
        <v/>
      </c>
      <c r="AT17" s="313" t="str">
        <f>'geldstroom realisaties en proj'!AX92</f>
        <v/>
      </c>
      <c r="AU17" s="313" t="str">
        <f>'geldstroom realisaties en proj'!AY92</f>
        <v/>
      </c>
      <c r="AV17" s="313" t="str">
        <f>'geldstroom realisaties en proj'!AZ92</f>
        <v/>
      </c>
    </row>
    <row r="18" spans="1:52" x14ac:dyDescent="0.3">
      <c r="A18" s="169" t="s">
        <v>253</v>
      </c>
      <c r="B18" s="313" t="str">
        <f>IF(B15="","",SUM('geldstroom realisaties en proj'!F93:F95))</f>
        <v/>
      </c>
      <c r="C18" s="313" t="str">
        <f>IF(C15="","",SUM('geldstroom realisaties en proj'!G93:G95))</f>
        <v/>
      </c>
      <c r="D18" s="313" t="str">
        <f>IF(D15="","",SUM('geldstroom realisaties en proj'!H93:H95))</f>
        <v/>
      </c>
      <c r="E18" s="313" t="str">
        <f>IF(E15="","",SUM('geldstroom realisaties en proj'!I93:I95))</f>
        <v/>
      </c>
      <c r="F18" s="313" t="str">
        <f>IF(F15="","",SUM('geldstroom realisaties en proj'!J93:J95))</f>
        <v/>
      </c>
      <c r="G18" s="313" t="str">
        <f>IF(G15="","",SUM('geldstroom realisaties en proj'!K93:K95))</f>
        <v/>
      </c>
      <c r="H18" s="313" t="str">
        <f>IF(H15="","",SUM('geldstroom realisaties en proj'!L93:L95))</f>
        <v/>
      </c>
      <c r="I18" s="313" t="str">
        <f>IF(I15="","",SUM('geldstroom realisaties en proj'!M93:M95))</f>
        <v/>
      </c>
      <c r="J18" s="313" t="str">
        <f>IF(J15="","",SUM('geldstroom realisaties en proj'!N93:N95))</f>
        <v/>
      </c>
      <c r="K18" s="313" t="str">
        <f>IF(K15="","",SUM('geldstroom realisaties en proj'!O93:O95))</f>
        <v/>
      </c>
      <c r="L18" s="313" t="str">
        <f>IF(L15="","",SUM('geldstroom realisaties en proj'!P93:P95))</f>
        <v/>
      </c>
      <c r="M18" s="313" t="str">
        <f>IF(M15="","",SUM('geldstroom realisaties en proj'!Q93:Q95))</f>
        <v/>
      </c>
      <c r="N18" s="313" t="str">
        <f>IF(N15="","",SUM('geldstroom realisaties en proj'!R93:R95))</f>
        <v/>
      </c>
      <c r="O18" s="313" t="str">
        <f>IF(O15="","",SUM('geldstroom realisaties en proj'!S93:S95))</f>
        <v/>
      </c>
      <c r="P18" s="313" t="str">
        <f>IF(P15="","",SUM('geldstroom realisaties en proj'!T93:T95))</f>
        <v/>
      </c>
      <c r="Q18" s="313" t="str">
        <f>IF(Q15="","",SUM('geldstroom realisaties en proj'!U93:U95))</f>
        <v/>
      </c>
      <c r="R18" s="313" t="str">
        <f>IF(R15="","",SUM('geldstroom realisaties en proj'!V93:V95))</f>
        <v/>
      </c>
      <c r="S18" s="313" t="str">
        <f>IF(S15="","",SUM('geldstroom realisaties en proj'!W93:W95))</f>
        <v/>
      </c>
      <c r="T18" s="313" t="str">
        <f>IF(T15="","",SUM('geldstroom realisaties en proj'!X93:X95))</f>
        <v/>
      </c>
      <c r="U18" s="313" t="str">
        <f>IF(U15="","",SUM('geldstroom realisaties en proj'!Y93:Y95))</f>
        <v/>
      </c>
      <c r="V18" s="313" t="str">
        <f>IF(V15="","",SUM('geldstroom realisaties en proj'!Z93:Z95))</f>
        <v/>
      </c>
      <c r="W18" s="313" t="str">
        <f>IF(W15="","",SUM('geldstroom realisaties en proj'!AA93:AA95))</f>
        <v/>
      </c>
      <c r="X18" s="313" t="str">
        <f>IF(X15="","",SUM('geldstroom realisaties en proj'!AB93:AB95))</f>
        <v/>
      </c>
      <c r="Y18" s="313" t="str">
        <f>IF(Y15="","",SUM('geldstroom realisaties en proj'!AC93:AC95))</f>
        <v/>
      </c>
      <c r="Z18" s="313" t="str">
        <f>IF(Z15="","",SUM('geldstroom realisaties en proj'!AD93:AD95))</f>
        <v/>
      </c>
      <c r="AA18" s="313" t="str">
        <f>IF(AA15="","",SUM('geldstroom realisaties en proj'!AE93:AE95))</f>
        <v/>
      </c>
      <c r="AB18" s="313" t="str">
        <f>IF(AB15="","",SUM('geldstroom realisaties en proj'!AF93:AF95))</f>
        <v/>
      </c>
      <c r="AC18" s="313" t="str">
        <f>IF(AC15="","",SUM('geldstroom realisaties en proj'!AG93:AG95))</f>
        <v/>
      </c>
      <c r="AD18" s="313" t="str">
        <f>IF(AD15="","",SUM('geldstroom realisaties en proj'!AH93:AH95))</f>
        <v/>
      </c>
      <c r="AE18" s="313" t="str">
        <f>IF(AE15="","",SUM('geldstroom realisaties en proj'!AI93:AI95))</f>
        <v/>
      </c>
      <c r="AF18" s="313" t="str">
        <f>IF(AF15="","",SUM('geldstroom realisaties en proj'!AJ93:AJ95))</f>
        <v/>
      </c>
      <c r="AG18" s="313" t="str">
        <f>IF(AG15="","",SUM('geldstroom realisaties en proj'!AK93:AK95))</f>
        <v/>
      </c>
      <c r="AH18" s="313" t="str">
        <f>IF(AH15="","",SUM('geldstroom realisaties en proj'!AL93:AL95))</f>
        <v/>
      </c>
      <c r="AI18" s="313" t="str">
        <f>IF(AI15="","",SUM('geldstroom realisaties en proj'!AM93:AM95))</f>
        <v/>
      </c>
      <c r="AJ18" s="313" t="str">
        <f>IF(AJ15="","",SUM('geldstroom realisaties en proj'!AN93:AN95))</f>
        <v/>
      </c>
      <c r="AK18" s="313" t="str">
        <f>IF(AK15="","",SUM('geldstroom realisaties en proj'!AO93:AO95))</f>
        <v/>
      </c>
      <c r="AL18" s="313" t="str">
        <f>IF(AL15="","",SUM('geldstroom realisaties en proj'!AP93:AP95))</f>
        <v/>
      </c>
      <c r="AM18" s="313" t="str">
        <f>IF(AM15="","",SUM('geldstroom realisaties en proj'!AQ93:AQ95))</f>
        <v/>
      </c>
      <c r="AN18" s="313" t="str">
        <f>IF(AN15="","",SUM('geldstroom realisaties en proj'!AR93:AR95))</f>
        <v/>
      </c>
      <c r="AO18" s="313" t="str">
        <f>IF(AO15="","",SUM('geldstroom realisaties en proj'!AS93:AS95))</f>
        <v/>
      </c>
      <c r="AP18" s="313" t="str">
        <f>IF(AP15="","",SUM('geldstroom realisaties en proj'!AT93:AT95))</f>
        <v/>
      </c>
      <c r="AQ18" s="313" t="str">
        <f>IF(AQ15="","",SUM('geldstroom realisaties en proj'!AU93:AU95))</f>
        <v/>
      </c>
      <c r="AR18" s="313" t="str">
        <f>IF(AR15="","",SUM('geldstroom realisaties en proj'!AV93:AV95))</f>
        <v/>
      </c>
      <c r="AS18" s="313" t="str">
        <f>IF(AS15="","",SUM('geldstroom realisaties en proj'!AW93:AW95))</f>
        <v/>
      </c>
      <c r="AT18" s="313" t="str">
        <f>IF(AT15="","",SUM('geldstroom realisaties en proj'!AX93:AX95))</f>
        <v/>
      </c>
      <c r="AU18" s="313" t="str">
        <f>IF(AU15="","",SUM('geldstroom realisaties en proj'!AY93:AY95))</f>
        <v/>
      </c>
      <c r="AV18" s="313" t="str">
        <f>IF(AV15="","",SUM('geldstroom realisaties en proj'!AZ93:AZ95))</f>
        <v/>
      </c>
    </row>
    <row r="19" spans="1:52" x14ac:dyDescent="0.3">
      <c r="A19" s="169" t="s">
        <v>254</v>
      </c>
      <c r="B19" s="313" t="str">
        <f>IF(B15="","",B17-B18)</f>
        <v/>
      </c>
      <c r="C19" s="313" t="str">
        <f t="shared" ref="C19:AV19" si="3">IF(C15="","",C17-C18)</f>
        <v/>
      </c>
      <c r="D19" s="313" t="str">
        <f t="shared" si="3"/>
        <v/>
      </c>
      <c r="E19" s="313" t="str">
        <f t="shared" si="3"/>
        <v/>
      </c>
      <c r="F19" s="313" t="str">
        <f t="shared" si="3"/>
        <v/>
      </c>
      <c r="G19" s="313" t="str">
        <f t="shared" si="3"/>
        <v/>
      </c>
      <c r="H19" s="313" t="str">
        <f t="shared" si="3"/>
        <v/>
      </c>
      <c r="I19" s="313" t="str">
        <f t="shared" si="3"/>
        <v/>
      </c>
      <c r="J19" s="313" t="str">
        <f t="shared" si="3"/>
        <v/>
      </c>
      <c r="K19" s="313" t="str">
        <f t="shared" si="3"/>
        <v/>
      </c>
      <c r="L19" s="313" t="str">
        <f t="shared" si="3"/>
        <v/>
      </c>
      <c r="M19" s="313" t="str">
        <f t="shared" si="3"/>
        <v/>
      </c>
      <c r="N19" s="313" t="str">
        <f t="shared" si="3"/>
        <v/>
      </c>
      <c r="O19" s="313" t="str">
        <f t="shared" si="3"/>
        <v/>
      </c>
      <c r="P19" s="313" t="str">
        <f t="shared" si="3"/>
        <v/>
      </c>
      <c r="Q19" s="313" t="str">
        <f t="shared" si="3"/>
        <v/>
      </c>
      <c r="R19" s="313" t="str">
        <f t="shared" si="3"/>
        <v/>
      </c>
      <c r="S19" s="313" t="str">
        <f t="shared" si="3"/>
        <v/>
      </c>
      <c r="T19" s="313" t="str">
        <f t="shared" si="3"/>
        <v/>
      </c>
      <c r="U19" s="313" t="str">
        <f t="shared" si="3"/>
        <v/>
      </c>
      <c r="V19" s="313" t="str">
        <f t="shared" si="3"/>
        <v/>
      </c>
      <c r="W19" s="313" t="str">
        <f t="shared" si="3"/>
        <v/>
      </c>
      <c r="X19" s="313" t="str">
        <f t="shared" si="3"/>
        <v/>
      </c>
      <c r="Y19" s="313" t="str">
        <f t="shared" si="3"/>
        <v/>
      </c>
      <c r="Z19" s="313" t="str">
        <f t="shared" si="3"/>
        <v/>
      </c>
      <c r="AA19" s="313" t="str">
        <f t="shared" si="3"/>
        <v/>
      </c>
      <c r="AB19" s="313" t="str">
        <f t="shared" si="3"/>
        <v/>
      </c>
      <c r="AC19" s="313" t="str">
        <f t="shared" si="3"/>
        <v/>
      </c>
      <c r="AD19" s="313" t="str">
        <f t="shared" si="3"/>
        <v/>
      </c>
      <c r="AE19" s="313" t="str">
        <f t="shared" si="3"/>
        <v/>
      </c>
      <c r="AF19" s="313" t="str">
        <f t="shared" si="3"/>
        <v/>
      </c>
      <c r="AG19" s="313" t="str">
        <f t="shared" si="3"/>
        <v/>
      </c>
      <c r="AH19" s="313" t="str">
        <f t="shared" si="3"/>
        <v/>
      </c>
      <c r="AI19" s="313" t="str">
        <f t="shared" si="3"/>
        <v/>
      </c>
      <c r="AJ19" s="313" t="str">
        <f t="shared" si="3"/>
        <v/>
      </c>
      <c r="AK19" s="313" t="str">
        <f t="shared" si="3"/>
        <v/>
      </c>
      <c r="AL19" s="313" t="str">
        <f t="shared" si="3"/>
        <v/>
      </c>
      <c r="AM19" s="313" t="str">
        <f t="shared" si="3"/>
        <v/>
      </c>
      <c r="AN19" s="313" t="str">
        <f t="shared" si="3"/>
        <v/>
      </c>
      <c r="AO19" s="313" t="str">
        <f t="shared" si="3"/>
        <v/>
      </c>
      <c r="AP19" s="313" t="str">
        <f t="shared" si="3"/>
        <v/>
      </c>
      <c r="AQ19" s="313" t="str">
        <f t="shared" si="3"/>
        <v/>
      </c>
      <c r="AR19" s="313" t="str">
        <f t="shared" si="3"/>
        <v/>
      </c>
      <c r="AS19" s="313" t="str">
        <f t="shared" si="3"/>
        <v/>
      </c>
      <c r="AT19" s="313" t="str">
        <f t="shared" si="3"/>
        <v/>
      </c>
      <c r="AU19" s="313" t="str">
        <f t="shared" si="3"/>
        <v/>
      </c>
      <c r="AV19" s="313" t="str">
        <f t="shared" si="3"/>
        <v/>
      </c>
    </row>
    <row r="20" spans="1:52" x14ac:dyDescent="0.3">
      <c r="A20" s="274" t="s">
        <v>255</v>
      </c>
      <c r="B20" s="314" t="str">
        <f>IF(B15="","",IF(ISERROR(B17/B18)=TRUE,"NR",B17/B18))</f>
        <v/>
      </c>
      <c r="C20" s="314" t="str">
        <f t="shared" ref="C20:AV20" si="4">IF(C15="","",IF(ISERROR(C17/C18)=TRUE,"NR",C17/C18))</f>
        <v/>
      </c>
      <c r="D20" s="314" t="str">
        <f t="shared" si="4"/>
        <v/>
      </c>
      <c r="E20" s="314" t="str">
        <f t="shared" si="4"/>
        <v/>
      </c>
      <c r="F20" s="314" t="str">
        <f t="shared" si="4"/>
        <v/>
      </c>
      <c r="G20" s="314" t="str">
        <f t="shared" si="4"/>
        <v/>
      </c>
      <c r="H20" s="314" t="str">
        <f t="shared" si="4"/>
        <v/>
      </c>
      <c r="I20" s="314" t="str">
        <f t="shared" si="4"/>
        <v/>
      </c>
      <c r="J20" s="314" t="str">
        <f t="shared" si="4"/>
        <v/>
      </c>
      <c r="K20" s="314" t="str">
        <f t="shared" si="4"/>
        <v/>
      </c>
      <c r="L20" s="314" t="str">
        <f t="shared" si="4"/>
        <v/>
      </c>
      <c r="M20" s="314" t="str">
        <f t="shared" si="4"/>
        <v/>
      </c>
      <c r="N20" s="314" t="str">
        <f t="shared" si="4"/>
        <v/>
      </c>
      <c r="O20" s="314" t="str">
        <f t="shared" si="4"/>
        <v/>
      </c>
      <c r="P20" s="314" t="str">
        <f t="shared" si="4"/>
        <v/>
      </c>
      <c r="Q20" s="314" t="str">
        <f t="shared" si="4"/>
        <v/>
      </c>
      <c r="R20" s="314" t="str">
        <f t="shared" si="4"/>
        <v/>
      </c>
      <c r="S20" s="314" t="str">
        <f t="shared" si="4"/>
        <v/>
      </c>
      <c r="T20" s="314" t="str">
        <f t="shared" si="4"/>
        <v/>
      </c>
      <c r="U20" s="314" t="str">
        <f t="shared" si="4"/>
        <v/>
      </c>
      <c r="V20" s="314" t="str">
        <f t="shared" si="4"/>
        <v/>
      </c>
      <c r="W20" s="314" t="str">
        <f t="shared" si="4"/>
        <v/>
      </c>
      <c r="X20" s="314" t="str">
        <f t="shared" si="4"/>
        <v/>
      </c>
      <c r="Y20" s="314" t="str">
        <f t="shared" si="4"/>
        <v/>
      </c>
      <c r="Z20" s="314" t="str">
        <f t="shared" si="4"/>
        <v/>
      </c>
      <c r="AA20" s="314" t="str">
        <f t="shared" si="4"/>
        <v/>
      </c>
      <c r="AB20" s="314" t="str">
        <f t="shared" si="4"/>
        <v/>
      </c>
      <c r="AC20" s="314" t="str">
        <f t="shared" si="4"/>
        <v/>
      </c>
      <c r="AD20" s="314" t="str">
        <f t="shared" si="4"/>
        <v/>
      </c>
      <c r="AE20" s="314" t="str">
        <f t="shared" si="4"/>
        <v/>
      </c>
      <c r="AF20" s="314" t="str">
        <f t="shared" si="4"/>
        <v/>
      </c>
      <c r="AG20" s="314" t="str">
        <f t="shared" si="4"/>
        <v/>
      </c>
      <c r="AH20" s="314" t="str">
        <f t="shared" si="4"/>
        <v/>
      </c>
      <c r="AI20" s="314" t="str">
        <f t="shared" si="4"/>
        <v/>
      </c>
      <c r="AJ20" s="314" t="str">
        <f t="shared" si="4"/>
        <v/>
      </c>
      <c r="AK20" s="314" t="str">
        <f t="shared" si="4"/>
        <v/>
      </c>
      <c r="AL20" s="314" t="str">
        <f t="shared" si="4"/>
        <v/>
      </c>
      <c r="AM20" s="314" t="str">
        <f t="shared" si="4"/>
        <v/>
      </c>
      <c r="AN20" s="314" t="str">
        <f t="shared" si="4"/>
        <v/>
      </c>
      <c r="AO20" s="314" t="str">
        <f t="shared" si="4"/>
        <v/>
      </c>
      <c r="AP20" s="314" t="str">
        <f t="shared" si="4"/>
        <v/>
      </c>
      <c r="AQ20" s="314" t="str">
        <f t="shared" si="4"/>
        <v/>
      </c>
      <c r="AR20" s="314" t="str">
        <f t="shared" si="4"/>
        <v/>
      </c>
      <c r="AS20" s="314" t="str">
        <f t="shared" si="4"/>
        <v/>
      </c>
      <c r="AT20" s="314" t="str">
        <f t="shared" si="4"/>
        <v/>
      </c>
      <c r="AU20" s="314" t="str">
        <f t="shared" si="4"/>
        <v/>
      </c>
      <c r="AV20" s="314" t="str">
        <f t="shared" si="4"/>
        <v/>
      </c>
    </row>
    <row r="23" spans="1:52" x14ac:dyDescent="0.3">
      <c r="A23" s="252" t="s">
        <v>304</v>
      </c>
      <c r="B23" s="253"/>
      <c r="C23" s="254"/>
      <c r="D23" s="254"/>
      <c r="E23" s="255"/>
      <c r="F23" s="307" t="str">
        <f>'geldstroom realisaties en proj'!F99</f>
        <v/>
      </c>
      <c r="G23" s="307" t="str">
        <f>'geldstroom realisaties en proj'!G99</f>
        <v/>
      </c>
      <c r="H23" s="307" t="str">
        <f>'geldstroom realisaties en proj'!H99</f>
        <v/>
      </c>
      <c r="I23" s="307" t="str">
        <f>'geldstroom realisaties en proj'!I99</f>
        <v/>
      </c>
      <c r="J23" s="307" t="str">
        <f>'geldstroom realisaties en proj'!J99</f>
        <v/>
      </c>
      <c r="K23" s="307" t="str">
        <f>'geldstroom realisaties en proj'!K99</f>
        <v/>
      </c>
      <c r="L23" s="307" t="str">
        <f>'geldstroom realisaties en proj'!L99</f>
        <v/>
      </c>
      <c r="M23" s="307" t="str">
        <f>'geldstroom realisaties en proj'!M99</f>
        <v/>
      </c>
      <c r="N23" s="307" t="str">
        <f>'geldstroom realisaties en proj'!N99</f>
        <v/>
      </c>
      <c r="O23" s="307" t="str">
        <f>'geldstroom realisaties en proj'!O99</f>
        <v/>
      </c>
      <c r="P23" s="307" t="str">
        <f>'geldstroom realisaties en proj'!P99</f>
        <v/>
      </c>
      <c r="Q23" s="307" t="str">
        <f>'geldstroom realisaties en proj'!Q99</f>
        <v/>
      </c>
      <c r="R23" s="307" t="str">
        <f>'geldstroom realisaties en proj'!R99</f>
        <v/>
      </c>
      <c r="S23" s="307" t="str">
        <f>'geldstroom realisaties en proj'!S99</f>
        <v/>
      </c>
      <c r="T23" s="307" t="str">
        <f>'geldstroom realisaties en proj'!T99</f>
        <v/>
      </c>
      <c r="U23" s="307" t="str">
        <f>'geldstroom realisaties en proj'!U99</f>
        <v/>
      </c>
      <c r="V23" s="307" t="str">
        <f>'geldstroom realisaties en proj'!V99</f>
        <v/>
      </c>
      <c r="W23" s="307" t="str">
        <f>'geldstroom realisaties en proj'!W99</f>
        <v/>
      </c>
      <c r="X23" s="307" t="str">
        <f>'geldstroom realisaties en proj'!X99</f>
        <v/>
      </c>
      <c r="Y23" s="307" t="str">
        <f>'geldstroom realisaties en proj'!Y99</f>
        <v/>
      </c>
      <c r="Z23" s="307" t="str">
        <f>'geldstroom realisaties en proj'!Z99</f>
        <v/>
      </c>
      <c r="AA23" s="307" t="str">
        <f>'geldstroom realisaties en proj'!AA99</f>
        <v/>
      </c>
      <c r="AB23" s="307" t="str">
        <f>'geldstroom realisaties en proj'!AB99</f>
        <v/>
      </c>
      <c r="AC23" s="307" t="str">
        <f>'geldstroom realisaties en proj'!AC99</f>
        <v/>
      </c>
      <c r="AD23" s="307" t="str">
        <f>'geldstroom realisaties en proj'!AD99</f>
        <v/>
      </c>
      <c r="AE23" s="307" t="str">
        <f>'geldstroom realisaties en proj'!AE99</f>
        <v/>
      </c>
      <c r="AF23" s="307" t="str">
        <f>'geldstroom realisaties en proj'!AF99</f>
        <v/>
      </c>
      <c r="AG23" s="307" t="str">
        <f>'geldstroom realisaties en proj'!AG99</f>
        <v/>
      </c>
      <c r="AH23" s="307" t="str">
        <f>'geldstroom realisaties en proj'!AH99</f>
        <v/>
      </c>
      <c r="AI23" s="307" t="str">
        <f>'geldstroom realisaties en proj'!AI99</f>
        <v/>
      </c>
      <c r="AJ23" s="307" t="str">
        <f>'geldstroom realisaties en proj'!AJ99</f>
        <v/>
      </c>
      <c r="AK23" s="307" t="str">
        <f>'geldstroom realisaties en proj'!AK99</f>
        <v/>
      </c>
      <c r="AL23" s="307" t="str">
        <f>'geldstroom realisaties en proj'!AL99</f>
        <v/>
      </c>
      <c r="AM23" s="307" t="str">
        <f>'geldstroom realisaties en proj'!AM99</f>
        <v/>
      </c>
      <c r="AN23" s="307" t="str">
        <f>'geldstroom realisaties en proj'!AN99</f>
        <v/>
      </c>
      <c r="AO23" s="307" t="str">
        <f>'geldstroom realisaties en proj'!AO99</f>
        <v/>
      </c>
      <c r="AP23" s="307" t="str">
        <f>'geldstroom realisaties en proj'!AP99</f>
        <v/>
      </c>
      <c r="AQ23" s="307" t="str">
        <f>'geldstroom realisaties en proj'!AQ99</f>
        <v/>
      </c>
      <c r="AR23" s="307" t="str">
        <f>'geldstroom realisaties en proj'!AR99</f>
        <v/>
      </c>
      <c r="AS23" s="307" t="str">
        <f>'geldstroom realisaties en proj'!AS99</f>
        <v/>
      </c>
      <c r="AT23" s="307" t="str">
        <f>'geldstroom realisaties en proj'!AT99</f>
        <v/>
      </c>
      <c r="AU23" s="307" t="str">
        <f>'geldstroom realisaties en proj'!AU99</f>
        <v/>
      </c>
      <c r="AV23" s="307" t="str">
        <f>'geldstroom realisaties en proj'!AV99</f>
        <v/>
      </c>
      <c r="AW23" s="307" t="str">
        <f>'geldstroom realisaties en proj'!AW99</f>
        <v/>
      </c>
      <c r="AX23" s="307" t="str">
        <f>'geldstroom realisaties en proj'!AX99</f>
        <v/>
      </c>
      <c r="AY23" s="307" t="str">
        <f>'geldstroom realisaties en proj'!AY99</f>
        <v/>
      </c>
      <c r="AZ23" s="307" t="str">
        <f>'geldstroom realisaties en proj'!AZ99</f>
        <v/>
      </c>
    </row>
    <row r="24" spans="1:52" x14ac:dyDescent="0.3">
      <c r="A24" s="267" t="s">
        <v>305</v>
      </c>
      <c r="B24" s="52"/>
      <c r="C24" s="259"/>
      <c r="D24" s="259"/>
      <c r="E24" s="260"/>
      <c r="F24" s="305" t="str">
        <f>IF(F23="","",'geldstroom realisaties en proj'!F100)</f>
        <v/>
      </c>
      <c r="G24" s="305" t="str">
        <f>IF(G23="","",'geldstroom realisaties en proj'!G100)</f>
        <v/>
      </c>
      <c r="H24" s="305" t="str">
        <f>IF(H23="","",'geldstroom realisaties en proj'!H100)</f>
        <v/>
      </c>
      <c r="I24" s="305" t="str">
        <f>IF(I23="","",'geldstroom realisaties en proj'!I100)</f>
        <v/>
      </c>
      <c r="J24" s="305" t="str">
        <f>IF(J23="","",'geldstroom realisaties en proj'!J100)</f>
        <v/>
      </c>
      <c r="K24" s="305" t="str">
        <f>IF(K23="","",'geldstroom realisaties en proj'!K100)</f>
        <v/>
      </c>
      <c r="L24" s="305" t="str">
        <f>IF(L23="","",'geldstroom realisaties en proj'!L100)</f>
        <v/>
      </c>
      <c r="M24" s="305" t="str">
        <f>IF(M23="","",'geldstroom realisaties en proj'!M100)</f>
        <v/>
      </c>
      <c r="N24" s="305" t="str">
        <f>IF(N23="","",'geldstroom realisaties en proj'!N100)</f>
        <v/>
      </c>
      <c r="O24" s="305" t="str">
        <f>IF(O23="","",'geldstroom realisaties en proj'!O100)</f>
        <v/>
      </c>
      <c r="P24" s="305" t="str">
        <f>IF(P23="","",'geldstroom realisaties en proj'!P100)</f>
        <v/>
      </c>
      <c r="Q24" s="305" t="str">
        <f>IF(Q23="","",'geldstroom realisaties en proj'!Q100)</f>
        <v/>
      </c>
      <c r="R24" s="305" t="str">
        <f>IF(R23="","",'geldstroom realisaties en proj'!R100)</f>
        <v/>
      </c>
      <c r="S24" s="305" t="str">
        <f>IF(S23="","",'geldstroom realisaties en proj'!S100)</f>
        <v/>
      </c>
      <c r="T24" s="305" t="str">
        <f>IF(T23="","",'geldstroom realisaties en proj'!T100)</f>
        <v/>
      </c>
      <c r="U24" s="305" t="str">
        <f>IF(U23="","",'geldstroom realisaties en proj'!U100)</f>
        <v/>
      </c>
      <c r="V24" s="305" t="str">
        <f>IF(V23="","",'geldstroom realisaties en proj'!V100)</f>
        <v/>
      </c>
      <c r="W24" s="305" t="str">
        <f>IF(W23="","",'geldstroom realisaties en proj'!W100)</f>
        <v/>
      </c>
      <c r="X24" s="305" t="str">
        <f>IF(X23="","",'geldstroom realisaties en proj'!X100)</f>
        <v/>
      </c>
      <c r="Y24" s="305" t="str">
        <f>IF(Y23="","",'geldstroom realisaties en proj'!Y100)</f>
        <v/>
      </c>
      <c r="Z24" s="305" t="str">
        <f>IF(Z23="","",'geldstroom realisaties en proj'!Z100)</f>
        <v/>
      </c>
      <c r="AA24" s="305" t="str">
        <f>IF(AA23="","",'geldstroom realisaties en proj'!AA100)</f>
        <v/>
      </c>
      <c r="AB24" s="305" t="str">
        <f>IF(AB23="","",'geldstroom realisaties en proj'!AB100)</f>
        <v/>
      </c>
      <c r="AC24" s="305" t="str">
        <f>IF(AC23="","",'geldstroom realisaties en proj'!AC100)</f>
        <v/>
      </c>
      <c r="AD24" s="305" t="str">
        <f>IF(AD23="","",'geldstroom realisaties en proj'!AD100)</f>
        <v/>
      </c>
      <c r="AE24" s="305" t="str">
        <f>IF(AE23="","",'geldstroom realisaties en proj'!AE100)</f>
        <v/>
      </c>
      <c r="AF24" s="305" t="str">
        <f>IF(AF23="","",'geldstroom realisaties en proj'!AF100)</f>
        <v/>
      </c>
      <c r="AG24" s="305" t="str">
        <f>IF(AG23="","",'geldstroom realisaties en proj'!AG100)</f>
        <v/>
      </c>
      <c r="AH24" s="305" t="str">
        <f>IF(AH23="","",'geldstroom realisaties en proj'!AH100)</f>
        <v/>
      </c>
      <c r="AI24" s="305" t="str">
        <f>IF(AI23="","",'geldstroom realisaties en proj'!AI100)</f>
        <v/>
      </c>
      <c r="AJ24" s="305" t="str">
        <f>IF(AJ23="","",'geldstroom realisaties en proj'!AJ100)</f>
        <v/>
      </c>
      <c r="AK24" s="305" t="str">
        <f>IF(AK23="","",'geldstroom realisaties en proj'!AK100)</f>
        <v/>
      </c>
      <c r="AL24" s="305" t="str">
        <f>IF(AL23="","",'geldstroom realisaties en proj'!AL100)</f>
        <v/>
      </c>
      <c r="AM24" s="305" t="str">
        <f>IF(AM23="","",'geldstroom realisaties en proj'!AM100)</f>
        <v/>
      </c>
      <c r="AN24" s="305" t="str">
        <f>IF(AN23="","",'geldstroom realisaties en proj'!AN100)</f>
        <v/>
      </c>
      <c r="AO24" s="305" t="str">
        <f>IF(AO23="","",'geldstroom realisaties en proj'!AO100)</f>
        <v/>
      </c>
      <c r="AP24" s="305" t="str">
        <f>IF(AP23="","",'geldstroom realisaties en proj'!AP100)</f>
        <v/>
      </c>
      <c r="AQ24" s="305" t="str">
        <f>IF(AQ23="","",'geldstroom realisaties en proj'!AQ100)</f>
        <v/>
      </c>
      <c r="AR24" s="305" t="str">
        <f>IF(AR23="","",'geldstroom realisaties en proj'!AR100)</f>
        <v/>
      </c>
      <c r="AS24" s="305" t="str">
        <f>IF(AS23="","",'geldstroom realisaties en proj'!AS100)</f>
        <v/>
      </c>
      <c r="AT24" s="305" t="str">
        <f>IF(AT23="","",'geldstroom realisaties en proj'!AT100)</f>
        <v/>
      </c>
      <c r="AU24" s="305" t="str">
        <f>IF(AU23="","",'geldstroom realisaties en proj'!AU100)</f>
        <v/>
      </c>
      <c r="AV24" s="305" t="str">
        <f>IF(AV23="","",'geldstroom realisaties en proj'!AV100)</f>
        <v/>
      </c>
      <c r="AW24" s="305" t="str">
        <f>IF(AW23="","",'geldstroom realisaties en proj'!AW100)</f>
        <v/>
      </c>
      <c r="AX24" s="305" t="str">
        <f>IF(AX23="","",'geldstroom realisaties en proj'!AX100)</f>
        <v/>
      </c>
      <c r="AY24" s="305" t="str">
        <f>IF(AY23="","",'geldstroom realisaties en proj'!AY100)</f>
        <v/>
      </c>
      <c r="AZ24" s="305" t="str">
        <f>IF(AZ23="","",'geldstroom realisaties en proj'!AZ100)</f>
        <v/>
      </c>
    </row>
    <row r="25" spans="1:52" x14ac:dyDescent="0.3">
      <c r="A25" s="268" t="s">
        <v>306</v>
      </c>
      <c r="B25" s="187"/>
      <c r="C25" s="179"/>
      <c r="D25" s="261"/>
      <c r="E25" s="195"/>
      <c r="F25" s="305" t="str">
        <f>IF(F23="","",'geldstroom realisaties en proj'!F101)</f>
        <v/>
      </c>
      <c r="G25" s="305" t="str">
        <f>IF(G23="","",'geldstroom realisaties en proj'!G101)</f>
        <v/>
      </c>
      <c r="H25" s="305" t="str">
        <f>IF(H23="","",'geldstroom realisaties en proj'!H101)</f>
        <v/>
      </c>
      <c r="I25" s="305" t="str">
        <f>IF(I23="","",'geldstroom realisaties en proj'!I101)</f>
        <v/>
      </c>
      <c r="J25" s="305" t="str">
        <f>IF(J23="","",'geldstroom realisaties en proj'!J101)</f>
        <v/>
      </c>
      <c r="K25" s="305" t="str">
        <f>IF(K23="","",'geldstroom realisaties en proj'!K101)</f>
        <v/>
      </c>
      <c r="L25" s="305" t="str">
        <f>IF(L23="","",'geldstroom realisaties en proj'!L101)</f>
        <v/>
      </c>
      <c r="M25" s="305" t="str">
        <f>IF(M23="","",'geldstroom realisaties en proj'!M101)</f>
        <v/>
      </c>
      <c r="N25" s="305" t="str">
        <f>IF(N23="","",'geldstroom realisaties en proj'!N101)</f>
        <v/>
      </c>
      <c r="O25" s="305" t="str">
        <f>IF(O23="","",'geldstroom realisaties en proj'!O101)</f>
        <v/>
      </c>
      <c r="P25" s="305" t="str">
        <f>IF(P23="","",'geldstroom realisaties en proj'!P101)</f>
        <v/>
      </c>
      <c r="Q25" s="305" t="str">
        <f>IF(Q23="","",'geldstroom realisaties en proj'!Q101)</f>
        <v/>
      </c>
      <c r="R25" s="305" t="str">
        <f>IF(R23="","",'geldstroom realisaties en proj'!R101)</f>
        <v/>
      </c>
      <c r="S25" s="305" t="str">
        <f>IF(S23="","",'geldstroom realisaties en proj'!S101)</f>
        <v/>
      </c>
      <c r="T25" s="305" t="str">
        <f>IF(T23="","",'geldstroom realisaties en proj'!T101)</f>
        <v/>
      </c>
      <c r="U25" s="305" t="str">
        <f>IF(U23="","",'geldstroom realisaties en proj'!U101)</f>
        <v/>
      </c>
      <c r="V25" s="305" t="str">
        <f>IF(V23="","",'geldstroom realisaties en proj'!V101)</f>
        <v/>
      </c>
      <c r="W25" s="305" t="str">
        <f>IF(W23="","",'geldstroom realisaties en proj'!W101)</f>
        <v/>
      </c>
      <c r="X25" s="305" t="str">
        <f>IF(X23="","",'geldstroom realisaties en proj'!X101)</f>
        <v/>
      </c>
      <c r="Y25" s="305" t="str">
        <f>IF(Y23="","",'geldstroom realisaties en proj'!Y101)</f>
        <v/>
      </c>
      <c r="Z25" s="305" t="str">
        <f>IF(Z23="","",'geldstroom realisaties en proj'!Z101)</f>
        <v/>
      </c>
      <c r="AA25" s="305" t="str">
        <f>IF(AA23="","",'geldstroom realisaties en proj'!AA101)</f>
        <v/>
      </c>
      <c r="AB25" s="305" t="str">
        <f>IF(AB23="","",'geldstroom realisaties en proj'!AB101)</f>
        <v/>
      </c>
      <c r="AC25" s="305" t="str">
        <f>IF(AC23="","",'geldstroom realisaties en proj'!AC101)</f>
        <v/>
      </c>
      <c r="AD25" s="305" t="str">
        <f>IF(AD23="","",'geldstroom realisaties en proj'!AD101)</f>
        <v/>
      </c>
      <c r="AE25" s="305" t="str">
        <f>IF(AE23="","",'geldstroom realisaties en proj'!AE101)</f>
        <v/>
      </c>
      <c r="AF25" s="305" t="str">
        <f>IF(AF23="","",'geldstroom realisaties en proj'!AF101)</f>
        <v/>
      </c>
      <c r="AG25" s="305" t="str">
        <f>IF(AG23="","",'geldstroom realisaties en proj'!AG101)</f>
        <v/>
      </c>
      <c r="AH25" s="305" t="str">
        <f>IF(AH23="","",'geldstroom realisaties en proj'!AH101)</f>
        <v/>
      </c>
      <c r="AI25" s="305" t="str">
        <f>IF(AI23="","",'geldstroom realisaties en proj'!AI101)</f>
        <v/>
      </c>
      <c r="AJ25" s="305" t="str">
        <f>IF(AJ23="","",'geldstroom realisaties en proj'!AJ101)</f>
        <v/>
      </c>
      <c r="AK25" s="305" t="str">
        <f>IF(AK23="","",'geldstroom realisaties en proj'!AK101)</f>
        <v/>
      </c>
      <c r="AL25" s="305" t="str">
        <f>IF(AL23="","",'geldstroom realisaties en proj'!AL101)</f>
        <v/>
      </c>
      <c r="AM25" s="305" t="str">
        <f>IF(AM23="","",'geldstroom realisaties en proj'!AM101)</f>
        <v/>
      </c>
      <c r="AN25" s="305" t="str">
        <f>IF(AN23="","",'geldstroom realisaties en proj'!AN101)</f>
        <v/>
      </c>
      <c r="AO25" s="305" t="str">
        <f>IF(AO23="","",'geldstroom realisaties en proj'!AO101)</f>
        <v/>
      </c>
      <c r="AP25" s="305" t="str">
        <f>IF(AP23="","",'geldstroom realisaties en proj'!AP101)</f>
        <v/>
      </c>
      <c r="AQ25" s="305" t="str">
        <f>IF(AQ23="","",'geldstroom realisaties en proj'!AQ101)</f>
        <v/>
      </c>
      <c r="AR25" s="305" t="str">
        <f>IF(AR23="","",'geldstroom realisaties en proj'!AR101)</f>
        <v/>
      </c>
      <c r="AS25" s="305" t="str">
        <f>IF(AS23="","",'geldstroom realisaties en proj'!AS101)</f>
        <v/>
      </c>
      <c r="AT25" s="305" t="str">
        <f>IF(AT23="","",'geldstroom realisaties en proj'!AT101)</f>
        <v/>
      </c>
      <c r="AU25" s="305" t="str">
        <f>IF(AU23="","",'geldstroom realisaties en proj'!AU101)</f>
        <v/>
      </c>
      <c r="AV25" s="305" t="str">
        <f>IF(AV23="","",'geldstroom realisaties en proj'!AV101)</f>
        <v/>
      </c>
      <c r="AW25" s="305" t="str">
        <f>IF(AW23="","",'geldstroom realisaties en proj'!AW101)</f>
        <v/>
      </c>
      <c r="AX25" s="305" t="str">
        <f>IF(AX23="","",'geldstroom realisaties en proj'!AX101)</f>
        <v/>
      </c>
      <c r="AY25" s="305" t="str">
        <f>IF(AY23="","",'geldstroom realisaties en proj'!AY101)</f>
        <v/>
      </c>
      <c r="AZ25" s="305" t="str">
        <f>IF(AZ23="","",'geldstroom realisaties en proj'!AZ101)</f>
        <v/>
      </c>
    </row>
    <row r="26" spans="1:52" x14ac:dyDescent="0.3">
      <c r="A26" s="268" t="s">
        <v>311</v>
      </c>
      <c r="B26" s="187"/>
      <c r="C26" s="179"/>
      <c r="D26" s="261"/>
      <c r="E26" s="195"/>
      <c r="F26" s="305" t="str">
        <f>IF(F23="","",'geldstroom realisaties en proj'!F107)</f>
        <v/>
      </c>
      <c r="G26" s="305" t="str">
        <f>IF(G23="","",'geldstroom realisaties en proj'!G107)</f>
        <v/>
      </c>
      <c r="H26" s="305" t="str">
        <f>IF(H23="","",'geldstroom realisaties en proj'!H107)</f>
        <v/>
      </c>
      <c r="I26" s="305" t="str">
        <f>IF(I23="","",'geldstroom realisaties en proj'!I107)</f>
        <v/>
      </c>
      <c r="J26" s="305" t="str">
        <f>IF(J23="","",'geldstroom realisaties en proj'!J107)</f>
        <v/>
      </c>
      <c r="K26" s="305" t="str">
        <f>IF(K23="","",'geldstroom realisaties en proj'!K107)</f>
        <v/>
      </c>
      <c r="L26" s="305" t="str">
        <f>IF(L23="","",'geldstroom realisaties en proj'!L107)</f>
        <v/>
      </c>
      <c r="M26" s="305" t="str">
        <f>IF(M23="","",'geldstroom realisaties en proj'!M107)</f>
        <v/>
      </c>
      <c r="N26" s="305" t="str">
        <f>IF(N23="","",'geldstroom realisaties en proj'!N107)</f>
        <v/>
      </c>
      <c r="O26" s="305" t="str">
        <f>IF(O23="","",'geldstroom realisaties en proj'!O107)</f>
        <v/>
      </c>
      <c r="P26" s="305" t="str">
        <f>IF(P23="","",'geldstroom realisaties en proj'!P107)</f>
        <v/>
      </c>
      <c r="Q26" s="305" t="str">
        <f>IF(Q23="","",'geldstroom realisaties en proj'!Q107)</f>
        <v/>
      </c>
      <c r="R26" s="305" t="str">
        <f>IF(R23="","",'geldstroom realisaties en proj'!R107)</f>
        <v/>
      </c>
      <c r="S26" s="305" t="str">
        <f>IF(S23="","",'geldstroom realisaties en proj'!S107)</f>
        <v/>
      </c>
      <c r="T26" s="305" t="str">
        <f>IF(T23="","",'geldstroom realisaties en proj'!T107)</f>
        <v/>
      </c>
      <c r="U26" s="305" t="str">
        <f>IF(U23="","",'geldstroom realisaties en proj'!U107)</f>
        <v/>
      </c>
      <c r="V26" s="305" t="str">
        <f>IF(V23="","",'geldstroom realisaties en proj'!V107)</f>
        <v/>
      </c>
      <c r="W26" s="305" t="str">
        <f>IF(W23="","",'geldstroom realisaties en proj'!W107)</f>
        <v/>
      </c>
      <c r="X26" s="305" t="str">
        <f>IF(X23="","",'geldstroom realisaties en proj'!X107)</f>
        <v/>
      </c>
      <c r="Y26" s="305" t="str">
        <f>IF(Y23="","",'geldstroom realisaties en proj'!Y107)</f>
        <v/>
      </c>
      <c r="Z26" s="305" t="str">
        <f>IF(Z23="","",'geldstroom realisaties en proj'!Z107)</f>
        <v/>
      </c>
      <c r="AA26" s="305" t="str">
        <f>IF(AA23="","",'geldstroom realisaties en proj'!AA107)</f>
        <v/>
      </c>
      <c r="AB26" s="305" t="str">
        <f>IF(AB23="","",'geldstroom realisaties en proj'!AB107)</f>
        <v/>
      </c>
      <c r="AC26" s="305" t="str">
        <f>IF(AC23="","",'geldstroom realisaties en proj'!AC107)</f>
        <v/>
      </c>
      <c r="AD26" s="305" t="str">
        <f>IF(AD23="","",'geldstroom realisaties en proj'!AD107)</f>
        <v/>
      </c>
      <c r="AE26" s="305" t="str">
        <f>IF(AE23="","",'geldstroom realisaties en proj'!AE107)</f>
        <v/>
      </c>
      <c r="AF26" s="305" t="str">
        <f>IF(AF23="","",'geldstroom realisaties en proj'!AF107)</f>
        <v/>
      </c>
      <c r="AG26" s="305" t="str">
        <f>IF(AG23="","",'geldstroom realisaties en proj'!AG107)</f>
        <v/>
      </c>
      <c r="AH26" s="305" t="str">
        <f>IF(AH23="","",'geldstroom realisaties en proj'!AH107)</f>
        <v/>
      </c>
      <c r="AI26" s="305" t="str">
        <f>IF(AI23="","",'geldstroom realisaties en proj'!AI107)</f>
        <v/>
      </c>
      <c r="AJ26" s="305" t="str">
        <f>IF(AJ23="","",'geldstroom realisaties en proj'!AJ107)</f>
        <v/>
      </c>
      <c r="AK26" s="305" t="str">
        <f>IF(AK23="","",'geldstroom realisaties en proj'!AK107)</f>
        <v/>
      </c>
      <c r="AL26" s="305" t="str">
        <f>IF(AL23="","",'geldstroom realisaties en proj'!AL107)</f>
        <v/>
      </c>
      <c r="AM26" s="305" t="str">
        <f>IF(AM23="","",'geldstroom realisaties en proj'!AM107)</f>
        <v/>
      </c>
      <c r="AN26" s="305" t="str">
        <f>IF(AN23="","",'geldstroom realisaties en proj'!AN107)</f>
        <v/>
      </c>
      <c r="AO26" s="305" t="str">
        <f>IF(AO23="","",'geldstroom realisaties en proj'!AO107)</f>
        <v/>
      </c>
      <c r="AP26" s="305" t="str">
        <f>IF(AP23="","",'geldstroom realisaties en proj'!AP107)</f>
        <v/>
      </c>
      <c r="AQ26" s="305" t="str">
        <f>IF(AQ23="","",'geldstroom realisaties en proj'!AQ107)</f>
        <v/>
      </c>
      <c r="AR26" s="305" t="str">
        <f>IF(AR23="","",'geldstroom realisaties en proj'!AR107)</f>
        <v/>
      </c>
      <c r="AS26" s="305" t="str">
        <f>IF(AS23="","",'geldstroom realisaties en proj'!AS107)</f>
        <v/>
      </c>
      <c r="AT26" s="305" t="str">
        <f>IF(AT23="","",'geldstroom realisaties en proj'!AT107)</f>
        <v/>
      </c>
      <c r="AU26" s="305" t="str">
        <f>IF(AU23="","",'geldstroom realisaties en proj'!AU107)</f>
        <v/>
      </c>
      <c r="AV26" s="305" t="str">
        <f>IF(AV23="","",'geldstroom realisaties en proj'!AV107)</f>
        <v/>
      </c>
      <c r="AW26" s="305" t="str">
        <f>IF(AW23="","",'geldstroom realisaties en proj'!AW107)</f>
        <v/>
      </c>
      <c r="AX26" s="305" t="str">
        <f>IF(AX23="","",'geldstroom realisaties en proj'!AX107)</f>
        <v/>
      </c>
      <c r="AY26" s="305" t="str">
        <f>IF(AY23="","",'geldstroom realisaties en proj'!AY107)</f>
        <v/>
      </c>
      <c r="AZ26" s="305" t="str">
        <f>IF(AZ23="","",'geldstroom realisaties en proj'!AZ107)</f>
        <v/>
      </c>
    </row>
    <row r="27" spans="1:52" x14ac:dyDescent="0.3">
      <c r="A27" s="188" t="s">
        <v>318</v>
      </c>
      <c r="B27" s="256"/>
      <c r="C27" s="257"/>
      <c r="D27" s="257"/>
      <c r="E27" s="258"/>
      <c r="F27" s="307" t="str">
        <f>'geldstroom realisaties en proj'!F116</f>
        <v/>
      </c>
      <c r="G27" s="307" t="str">
        <f>'geldstroom realisaties en proj'!G116</f>
        <v/>
      </c>
      <c r="H27" s="307" t="str">
        <f>'geldstroom realisaties en proj'!H116</f>
        <v/>
      </c>
      <c r="I27" s="307" t="str">
        <f>'geldstroom realisaties en proj'!I116</f>
        <v/>
      </c>
      <c r="J27" s="307" t="str">
        <f>'geldstroom realisaties en proj'!J116</f>
        <v/>
      </c>
      <c r="K27" s="307" t="str">
        <f>'geldstroom realisaties en proj'!K116</f>
        <v/>
      </c>
      <c r="L27" s="307" t="str">
        <f>'geldstroom realisaties en proj'!L116</f>
        <v/>
      </c>
      <c r="M27" s="307" t="str">
        <f>'geldstroom realisaties en proj'!M116</f>
        <v/>
      </c>
      <c r="N27" s="307" t="str">
        <f>'geldstroom realisaties en proj'!N116</f>
        <v/>
      </c>
      <c r="O27" s="307" t="str">
        <f>'geldstroom realisaties en proj'!O116</f>
        <v/>
      </c>
      <c r="P27" s="307" t="str">
        <f>'geldstroom realisaties en proj'!P116</f>
        <v/>
      </c>
      <c r="Q27" s="307" t="str">
        <f>'geldstroom realisaties en proj'!Q116</f>
        <v/>
      </c>
      <c r="R27" s="307" t="str">
        <f>'geldstroom realisaties en proj'!R116</f>
        <v/>
      </c>
      <c r="S27" s="307" t="str">
        <f>'geldstroom realisaties en proj'!S116</f>
        <v/>
      </c>
      <c r="T27" s="307" t="str">
        <f>'geldstroom realisaties en proj'!T116</f>
        <v/>
      </c>
      <c r="U27" s="307" t="str">
        <f>'geldstroom realisaties en proj'!U116</f>
        <v/>
      </c>
      <c r="V27" s="307" t="str">
        <f>'geldstroom realisaties en proj'!V116</f>
        <v/>
      </c>
      <c r="W27" s="307" t="str">
        <f>'geldstroom realisaties en proj'!W116</f>
        <v/>
      </c>
      <c r="X27" s="307" t="str">
        <f>'geldstroom realisaties en proj'!X116</f>
        <v/>
      </c>
      <c r="Y27" s="307" t="str">
        <f>'geldstroom realisaties en proj'!Y116</f>
        <v/>
      </c>
      <c r="Z27" s="307" t="str">
        <f>'geldstroom realisaties en proj'!Z116</f>
        <v/>
      </c>
      <c r="AA27" s="307" t="str">
        <f>'geldstroom realisaties en proj'!AA116</f>
        <v/>
      </c>
      <c r="AB27" s="307" t="str">
        <f>'geldstroom realisaties en proj'!AB116</f>
        <v/>
      </c>
      <c r="AC27" s="307" t="str">
        <f>'geldstroom realisaties en proj'!AC116</f>
        <v/>
      </c>
      <c r="AD27" s="307" t="str">
        <f>'geldstroom realisaties en proj'!AD116</f>
        <v/>
      </c>
      <c r="AE27" s="307" t="str">
        <f>'geldstroom realisaties en proj'!AE116</f>
        <v/>
      </c>
      <c r="AF27" s="307" t="str">
        <f>'geldstroom realisaties en proj'!AF116</f>
        <v/>
      </c>
      <c r="AG27" s="307" t="str">
        <f>'geldstroom realisaties en proj'!AG116</f>
        <v/>
      </c>
      <c r="AH27" s="307" t="str">
        <f>'geldstroom realisaties en proj'!AH116</f>
        <v/>
      </c>
      <c r="AI27" s="307" t="str">
        <f>'geldstroom realisaties en proj'!AI116</f>
        <v/>
      </c>
      <c r="AJ27" s="307" t="str">
        <f>'geldstroom realisaties en proj'!AJ116</f>
        <v/>
      </c>
      <c r="AK27" s="307" t="str">
        <f>'geldstroom realisaties en proj'!AK116</f>
        <v/>
      </c>
      <c r="AL27" s="307" t="str">
        <f>'geldstroom realisaties en proj'!AL116</f>
        <v/>
      </c>
      <c r="AM27" s="307" t="str">
        <f>'geldstroom realisaties en proj'!AM116</f>
        <v/>
      </c>
      <c r="AN27" s="307" t="str">
        <f>'geldstroom realisaties en proj'!AN116</f>
        <v/>
      </c>
      <c r="AO27" s="307" t="str">
        <f>'geldstroom realisaties en proj'!AO116</f>
        <v/>
      </c>
      <c r="AP27" s="307" t="str">
        <f>'geldstroom realisaties en proj'!AP116</f>
        <v/>
      </c>
      <c r="AQ27" s="307" t="str">
        <f>'geldstroom realisaties en proj'!AQ116</f>
        <v/>
      </c>
      <c r="AR27" s="307" t="str">
        <f>'geldstroom realisaties en proj'!AR116</f>
        <v/>
      </c>
      <c r="AS27" s="307" t="str">
        <f>'geldstroom realisaties en proj'!AS116</f>
        <v/>
      </c>
      <c r="AT27" s="307" t="str">
        <f>'geldstroom realisaties en proj'!AT116</f>
        <v/>
      </c>
      <c r="AU27" s="307" t="str">
        <f>'geldstroom realisaties en proj'!AU116</f>
        <v/>
      </c>
      <c r="AV27" s="307" t="str">
        <f>'geldstroom realisaties en proj'!AV116</f>
        <v/>
      </c>
      <c r="AW27" s="307" t="str">
        <f>'geldstroom realisaties en proj'!AW116</f>
        <v/>
      </c>
      <c r="AX27" s="307" t="str">
        <f>'geldstroom realisaties en proj'!AX116</f>
        <v/>
      </c>
      <c r="AY27" s="307" t="str">
        <f>'geldstroom realisaties en proj'!AY116</f>
        <v/>
      </c>
      <c r="AZ27" s="307" t="str">
        <f>'geldstroom realisaties en proj'!AZ116</f>
        <v/>
      </c>
    </row>
    <row r="30" spans="1:52" x14ac:dyDescent="0.3">
      <c r="A30" s="188" t="s">
        <v>269</v>
      </c>
      <c r="B30" s="281"/>
      <c r="C30" s="275"/>
      <c r="D30" s="272" t="str">
        <f>'geldstroom realisaties en proj'!D6</f>
        <v/>
      </c>
      <c r="E30" s="272" t="str">
        <f>'geldstroom realisaties en proj'!E6</f>
        <v/>
      </c>
      <c r="F30" s="272" t="str">
        <f>'geldstroom realisaties en proj'!F6</f>
        <v/>
      </c>
      <c r="G30" s="272" t="str">
        <f>'geldstroom realisaties en proj'!G6</f>
        <v/>
      </c>
      <c r="H30" s="272" t="str">
        <f>'geldstroom realisaties en proj'!H6</f>
        <v/>
      </c>
      <c r="I30" s="272" t="str">
        <f>'geldstroom realisaties en proj'!I6</f>
        <v/>
      </c>
      <c r="J30" s="272" t="str">
        <f>'geldstroom realisaties en proj'!J6</f>
        <v/>
      </c>
      <c r="K30" s="272" t="str">
        <f>'geldstroom realisaties en proj'!K6</f>
        <v/>
      </c>
      <c r="L30" s="272" t="str">
        <f>'geldstroom realisaties en proj'!L6</f>
        <v/>
      </c>
      <c r="M30" s="272" t="str">
        <f>'geldstroom realisaties en proj'!M6</f>
        <v/>
      </c>
      <c r="N30" s="272" t="str">
        <f>'geldstroom realisaties en proj'!N6</f>
        <v/>
      </c>
      <c r="O30" s="272" t="str">
        <f>'geldstroom realisaties en proj'!O6</f>
        <v/>
      </c>
      <c r="P30" s="272" t="str">
        <f>'geldstroom realisaties en proj'!P6</f>
        <v/>
      </c>
      <c r="Q30" s="272" t="str">
        <f>'geldstroom realisaties en proj'!Q6</f>
        <v/>
      </c>
      <c r="R30" s="272" t="str">
        <f>'geldstroom realisaties en proj'!R6</f>
        <v/>
      </c>
      <c r="S30" s="272" t="str">
        <f>'geldstroom realisaties en proj'!S6</f>
        <v/>
      </c>
      <c r="T30" s="272" t="str">
        <f>'geldstroom realisaties en proj'!T6</f>
        <v/>
      </c>
      <c r="U30" s="272" t="str">
        <f>'geldstroom realisaties en proj'!U6</f>
        <v/>
      </c>
      <c r="V30" s="272" t="str">
        <f>'geldstroom realisaties en proj'!V6</f>
        <v/>
      </c>
      <c r="W30" s="272" t="str">
        <f>'geldstroom realisaties en proj'!W6</f>
        <v/>
      </c>
      <c r="X30" s="272" t="str">
        <f>'geldstroom realisaties en proj'!X6</f>
        <v/>
      </c>
      <c r="Y30" s="272" t="str">
        <f>'geldstroom realisaties en proj'!Y6</f>
        <v/>
      </c>
      <c r="Z30" s="272" t="str">
        <f>'geldstroom realisaties en proj'!Z6</f>
        <v/>
      </c>
      <c r="AA30" s="272" t="str">
        <f>'geldstroom realisaties en proj'!AA6</f>
        <v/>
      </c>
      <c r="AB30" s="272" t="str">
        <f>'geldstroom realisaties en proj'!AB6</f>
        <v/>
      </c>
      <c r="AC30" s="272" t="str">
        <f>'geldstroom realisaties en proj'!AC6</f>
        <v/>
      </c>
      <c r="AD30" s="272" t="str">
        <f>'geldstroom realisaties en proj'!AD6</f>
        <v/>
      </c>
      <c r="AE30" s="272" t="str">
        <f>'geldstroom realisaties en proj'!AE6</f>
        <v/>
      </c>
      <c r="AF30" s="272" t="str">
        <f>'geldstroom realisaties en proj'!AF6</f>
        <v/>
      </c>
      <c r="AG30" s="272" t="str">
        <f>'geldstroom realisaties en proj'!AG6</f>
        <v/>
      </c>
      <c r="AH30" s="272" t="str">
        <f>'geldstroom realisaties en proj'!AH6</f>
        <v/>
      </c>
      <c r="AI30" s="272" t="str">
        <f>'geldstroom realisaties en proj'!AI6</f>
        <v/>
      </c>
      <c r="AJ30" s="272" t="str">
        <f>'geldstroom realisaties en proj'!AJ6</f>
        <v/>
      </c>
      <c r="AK30" s="272" t="str">
        <f>'geldstroom realisaties en proj'!AK6</f>
        <v/>
      </c>
      <c r="AL30" s="272" t="str">
        <f>'geldstroom realisaties en proj'!AL6</f>
        <v/>
      </c>
      <c r="AM30" s="272" t="str">
        <f>'geldstroom realisaties en proj'!AM6</f>
        <v/>
      </c>
      <c r="AN30" s="272" t="str">
        <f>'geldstroom realisaties en proj'!AN6</f>
        <v/>
      </c>
      <c r="AO30" s="272" t="str">
        <f>'geldstroom realisaties en proj'!AO6</f>
        <v/>
      </c>
      <c r="AP30" s="272" t="str">
        <f>'geldstroom realisaties en proj'!AP6</f>
        <v/>
      </c>
      <c r="AQ30" s="272" t="str">
        <f>'geldstroom realisaties en proj'!AQ6</f>
        <v/>
      </c>
      <c r="AR30" s="272" t="str">
        <f>'geldstroom realisaties en proj'!AR6</f>
        <v/>
      </c>
      <c r="AS30" s="272" t="str">
        <f>'geldstroom realisaties en proj'!AS6</f>
        <v/>
      </c>
      <c r="AT30" s="272" t="str">
        <f>'geldstroom realisaties en proj'!AT6</f>
        <v/>
      </c>
      <c r="AU30" s="272" t="str">
        <f>'geldstroom realisaties en proj'!AU6</f>
        <v/>
      </c>
      <c r="AV30" s="272" t="str">
        <f>'geldstroom realisaties en proj'!AV6</f>
        <v/>
      </c>
      <c r="AW30" s="272" t="str">
        <f>'geldstroom realisaties en proj'!AW6</f>
        <v/>
      </c>
      <c r="AX30" s="272" t="str">
        <f>'geldstroom realisaties en proj'!AX6</f>
        <v/>
      </c>
      <c r="AY30" s="272" t="str">
        <f>'geldstroom realisaties en proj'!AY6</f>
        <v/>
      </c>
      <c r="AZ30" s="272" t="str">
        <f>'geldstroom realisaties en proj'!AZ6</f>
        <v/>
      </c>
    </row>
    <row r="31" spans="1:52" x14ac:dyDescent="0.3">
      <c r="A31" s="193" t="s">
        <v>265</v>
      </c>
      <c r="B31" s="197"/>
      <c r="C31" s="273"/>
      <c r="D31" s="303" t="str">
        <f>IF(D30="","",'geldstroom realisaties en proj'!D121)</f>
        <v/>
      </c>
      <c r="E31" s="303" t="str">
        <f>IF(E30="","",'geldstroom realisaties en proj'!E121)</f>
        <v/>
      </c>
      <c r="F31" s="179" t="str">
        <f>IF(F30="","",'geldstroom realisaties en proj'!F121)</f>
        <v/>
      </c>
      <c r="G31" s="179" t="str">
        <f>IF(G30="","",'geldstroom realisaties en proj'!G121)</f>
        <v/>
      </c>
      <c r="H31" s="179" t="str">
        <f>IF(H30="","",'geldstroom realisaties en proj'!H121)</f>
        <v/>
      </c>
      <c r="I31" s="179" t="str">
        <f>IF(I30="","",'geldstroom realisaties en proj'!I121)</f>
        <v/>
      </c>
      <c r="J31" s="179" t="str">
        <f>IF(J30="","",'geldstroom realisaties en proj'!J121)</f>
        <v/>
      </c>
      <c r="K31" s="179" t="str">
        <f>IF(K30="","",'geldstroom realisaties en proj'!K121)</f>
        <v/>
      </c>
      <c r="L31" s="179" t="str">
        <f>IF(L30="","",'geldstroom realisaties en proj'!L121)</f>
        <v/>
      </c>
      <c r="M31" s="179" t="str">
        <f>IF(M30="","",'geldstroom realisaties en proj'!M121)</f>
        <v/>
      </c>
      <c r="N31" s="179" t="str">
        <f>IF(N30="","",'geldstroom realisaties en proj'!N121)</f>
        <v/>
      </c>
      <c r="O31" s="179" t="str">
        <f>IF(O30="","",'geldstroom realisaties en proj'!O121)</f>
        <v/>
      </c>
      <c r="P31" s="179" t="str">
        <f>IF(P30="","",'geldstroom realisaties en proj'!P121)</f>
        <v/>
      </c>
      <c r="Q31" s="179" t="str">
        <f>IF(Q30="","",'geldstroom realisaties en proj'!Q121)</f>
        <v/>
      </c>
      <c r="R31" s="179" t="str">
        <f>IF(R30="","",'geldstroom realisaties en proj'!R121)</f>
        <v/>
      </c>
      <c r="S31" s="179" t="str">
        <f>IF(S30="","",'geldstroom realisaties en proj'!S121)</f>
        <v/>
      </c>
      <c r="T31" s="179" t="str">
        <f>IF(T30="","",'geldstroom realisaties en proj'!T121)</f>
        <v/>
      </c>
      <c r="U31" s="179" t="str">
        <f>IF(U30="","",'geldstroom realisaties en proj'!U121)</f>
        <v/>
      </c>
      <c r="V31" s="179" t="str">
        <f>IF(V30="","",'geldstroom realisaties en proj'!V121)</f>
        <v/>
      </c>
      <c r="W31" s="179" t="str">
        <f>IF(W30="","",'geldstroom realisaties en proj'!W121)</f>
        <v/>
      </c>
      <c r="X31" s="179" t="str">
        <f>IF(X30="","",'geldstroom realisaties en proj'!X121)</f>
        <v/>
      </c>
      <c r="Y31" s="179" t="str">
        <f>IF(Y30="","",'geldstroom realisaties en proj'!Y121)</f>
        <v/>
      </c>
      <c r="Z31" s="179" t="str">
        <f>IF(Z30="","",'geldstroom realisaties en proj'!Z121)</f>
        <v/>
      </c>
      <c r="AA31" s="179" t="str">
        <f>IF(AA30="","",'geldstroom realisaties en proj'!AA121)</f>
        <v/>
      </c>
      <c r="AB31" s="179" t="str">
        <f>IF(AB30="","",'geldstroom realisaties en proj'!AB121)</f>
        <v/>
      </c>
      <c r="AC31" s="179" t="str">
        <f>IF(AC30="","",'geldstroom realisaties en proj'!AC121)</f>
        <v/>
      </c>
      <c r="AD31" s="179" t="str">
        <f>IF(AD30="","",'geldstroom realisaties en proj'!AD121)</f>
        <v/>
      </c>
      <c r="AE31" s="179" t="str">
        <f>IF(AE30="","",'geldstroom realisaties en proj'!AE121)</f>
        <v/>
      </c>
      <c r="AF31" s="179" t="str">
        <f>IF(AF30="","",'geldstroom realisaties en proj'!AF121)</f>
        <v/>
      </c>
      <c r="AG31" s="179" t="str">
        <f>IF(AG30="","",'geldstroom realisaties en proj'!AG121)</f>
        <v/>
      </c>
      <c r="AH31" s="179" t="str">
        <f>IF(AH30="","",'geldstroom realisaties en proj'!AH121)</f>
        <v/>
      </c>
      <c r="AI31" s="179" t="str">
        <f>IF(AI30="","",'geldstroom realisaties en proj'!AI121)</f>
        <v/>
      </c>
      <c r="AJ31" s="179" t="str">
        <f>IF(AJ30="","",'geldstroom realisaties en proj'!AJ121)</f>
        <v/>
      </c>
      <c r="AK31" s="179" t="str">
        <f>IF(AK30="","",'geldstroom realisaties en proj'!AK121)</f>
        <v/>
      </c>
      <c r="AL31" s="179" t="str">
        <f>IF(AL30="","",'geldstroom realisaties en proj'!AL121)</f>
        <v/>
      </c>
      <c r="AM31" s="179" t="str">
        <f>IF(AM30="","",'geldstroom realisaties en proj'!AM121)</f>
        <v/>
      </c>
      <c r="AN31" s="179" t="str">
        <f>IF(AN30="","",'geldstroom realisaties en proj'!AN121)</f>
        <v/>
      </c>
      <c r="AO31" s="179" t="str">
        <f>IF(AO30="","",'geldstroom realisaties en proj'!AO121)</f>
        <v/>
      </c>
      <c r="AP31" s="179" t="str">
        <f>IF(AP30="","",'geldstroom realisaties en proj'!AP121)</f>
        <v/>
      </c>
      <c r="AQ31" s="179" t="str">
        <f>IF(AQ30="","",'geldstroom realisaties en proj'!AQ121)</f>
        <v/>
      </c>
      <c r="AR31" s="179" t="str">
        <f>IF(AR30="","",'geldstroom realisaties en proj'!AR121)</f>
        <v/>
      </c>
      <c r="AS31" s="179" t="str">
        <f>IF(AS30="","",'geldstroom realisaties en proj'!AS121)</f>
        <v/>
      </c>
      <c r="AT31" s="179" t="str">
        <f>IF(AT30="","",'geldstroom realisaties en proj'!AT121)</f>
        <v/>
      </c>
      <c r="AU31" s="179" t="str">
        <f>IF(AU30="","",'geldstroom realisaties en proj'!AU121)</f>
        <v/>
      </c>
      <c r="AV31" s="179" t="str">
        <f>IF(AV30="","",'geldstroom realisaties en proj'!AV121)</f>
        <v/>
      </c>
      <c r="AW31" s="179" t="str">
        <f>IF(AW30="","",'geldstroom realisaties en proj'!AW121)</f>
        <v/>
      </c>
      <c r="AX31" s="179" t="str">
        <f>IF(AX30="","",'geldstroom realisaties en proj'!AX121)</f>
        <v/>
      </c>
      <c r="AY31" s="179" t="str">
        <f>IF(AY30="","",'geldstroom realisaties en proj'!AY121)</f>
        <v/>
      </c>
      <c r="AZ31" s="179" t="str">
        <f>IF(AZ30="","",'geldstroom realisaties en proj'!AZ121)</f>
        <v/>
      </c>
    </row>
    <row r="32" spans="1:52" x14ac:dyDescent="0.3">
      <c r="A32" s="195" t="s">
        <v>266</v>
      </c>
      <c r="B32" s="48"/>
      <c r="C32" s="179"/>
      <c r="D32" s="261" t="str">
        <f>IF(D30="","",'geldstroom realisaties en proj'!D122)</f>
        <v/>
      </c>
      <c r="E32" s="261" t="str">
        <f>IF(E30="","",'geldstroom realisaties en proj'!E122)</f>
        <v/>
      </c>
      <c r="F32" s="261" t="str">
        <f>IF(F30="","",'geldstroom realisaties en proj'!F122)</f>
        <v/>
      </c>
      <c r="G32" s="261" t="str">
        <f>IF(G30="","",'geldstroom realisaties en proj'!G122)</f>
        <v/>
      </c>
      <c r="H32" s="261" t="str">
        <f>IF(H30="","",'geldstroom realisaties en proj'!H122)</f>
        <v/>
      </c>
      <c r="I32" s="261" t="str">
        <f>IF(I30="","",'geldstroom realisaties en proj'!I122)</f>
        <v/>
      </c>
      <c r="J32" s="261" t="str">
        <f>IF(J30="","",'geldstroom realisaties en proj'!J122)</f>
        <v/>
      </c>
      <c r="K32" s="261" t="str">
        <f>IF(K30="","",'geldstroom realisaties en proj'!K122)</f>
        <v/>
      </c>
      <c r="L32" s="261" t="str">
        <f>IF(L30="","",'geldstroom realisaties en proj'!L122)</f>
        <v/>
      </c>
      <c r="M32" s="261" t="str">
        <f>IF(M30="","",'geldstroom realisaties en proj'!M122)</f>
        <v/>
      </c>
      <c r="N32" s="261" t="str">
        <f>IF(N30="","",'geldstroom realisaties en proj'!N122)</f>
        <v/>
      </c>
      <c r="O32" s="261" t="str">
        <f>IF(O30="","",'geldstroom realisaties en proj'!O122)</f>
        <v/>
      </c>
      <c r="P32" s="261" t="str">
        <f>IF(P30="","",'geldstroom realisaties en proj'!P122)</f>
        <v/>
      </c>
      <c r="Q32" s="261" t="str">
        <f>IF(Q30="","",'geldstroom realisaties en proj'!Q122)</f>
        <v/>
      </c>
      <c r="R32" s="261" t="str">
        <f>IF(R30="","",'geldstroom realisaties en proj'!R122)</f>
        <v/>
      </c>
      <c r="S32" s="261" t="str">
        <f>IF(S30="","",'geldstroom realisaties en proj'!S122)</f>
        <v/>
      </c>
      <c r="T32" s="261" t="str">
        <f>IF(T30="","",'geldstroom realisaties en proj'!T122)</f>
        <v/>
      </c>
      <c r="U32" s="261" t="str">
        <f>IF(U30="","",'geldstroom realisaties en proj'!U122)</f>
        <v/>
      </c>
      <c r="V32" s="261" t="str">
        <f>IF(V30="","",'geldstroom realisaties en proj'!V122)</f>
        <v/>
      </c>
      <c r="W32" s="261" t="str">
        <f>IF(W30="","",'geldstroom realisaties en proj'!W122)</f>
        <v/>
      </c>
      <c r="X32" s="261" t="str">
        <f>IF(X30="","",'geldstroom realisaties en proj'!X122)</f>
        <v/>
      </c>
      <c r="Y32" s="261" t="str">
        <f>IF(Y30="","",'geldstroom realisaties en proj'!Y122)</f>
        <v/>
      </c>
      <c r="Z32" s="261" t="str">
        <f>IF(Z30="","",'geldstroom realisaties en proj'!Z122)</f>
        <v/>
      </c>
      <c r="AA32" s="261" t="str">
        <f>IF(AA30="","",'geldstroom realisaties en proj'!AA122)</f>
        <v/>
      </c>
      <c r="AB32" s="261" t="str">
        <f>IF(AB30="","",'geldstroom realisaties en proj'!AB122)</f>
        <v/>
      </c>
      <c r="AC32" s="261" t="str">
        <f>IF(AC30="","",'geldstroom realisaties en proj'!AC122)</f>
        <v/>
      </c>
      <c r="AD32" s="261" t="str">
        <f>IF(AD30="","",'geldstroom realisaties en proj'!AD122)</f>
        <v/>
      </c>
      <c r="AE32" s="261" t="str">
        <f>IF(AE30="","",'geldstroom realisaties en proj'!AE122)</f>
        <v/>
      </c>
      <c r="AF32" s="261" t="str">
        <f>IF(AF30="","",'geldstroom realisaties en proj'!AF122)</f>
        <v/>
      </c>
      <c r="AG32" s="261" t="str">
        <f>IF(AG30="","",'geldstroom realisaties en proj'!AG122)</f>
        <v/>
      </c>
      <c r="AH32" s="261" t="str">
        <f>IF(AH30="","",'geldstroom realisaties en proj'!AH122)</f>
        <v/>
      </c>
      <c r="AI32" s="261" t="str">
        <f>IF(AI30="","",'geldstroom realisaties en proj'!AI122)</f>
        <v/>
      </c>
      <c r="AJ32" s="261" t="str">
        <f>IF(AJ30="","",'geldstroom realisaties en proj'!AJ122)</f>
        <v/>
      </c>
      <c r="AK32" s="261" t="str">
        <f>IF(AK30="","",'geldstroom realisaties en proj'!AK122)</f>
        <v/>
      </c>
      <c r="AL32" s="261" t="str">
        <f>IF(AL30="","",'geldstroom realisaties en proj'!AL122)</f>
        <v/>
      </c>
      <c r="AM32" s="261" t="str">
        <f>IF(AM30="","",'geldstroom realisaties en proj'!AM122)</f>
        <v/>
      </c>
      <c r="AN32" s="261" t="str">
        <f>IF(AN30="","",'geldstroom realisaties en proj'!AN122)</f>
        <v/>
      </c>
      <c r="AO32" s="261" t="str">
        <f>IF(AO30="","",'geldstroom realisaties en proj'!AO122)</f>
        <v/>
      </c>
      <c r="AP32" s="261" t="str">
        <f>IF(AP30="","",'geldstroom realisaties en proj'!AP122)</f>
        <v/>
      </c>
      <c r="AQ32" s="261" t="str">
        <f>IF(AQ30="","",'geldstroom realisaties en proj'!AQ122)</f>
        <v/>
      </c>
      <c r="AR32" s="261" t="str">
        <f>IF(AR30="","",'geldstroom realisaties en proj'!AR122)</f>
        <v/>
      </c>
      <c r="AS32" s="261" t="str">
        <f>IF(AS30="","",'geldstroom realisaties en proj'!AS122)</f>
        <v/>
      </c>
      <c r="AT32" s="261" t="str">
        <f>IF(AT30="","",'geldstroom realisaties en proj'!AT122)</f>
        <v/>
      </c>
      <c r="AU32" s="261" t="str">
        <f>IF(AU30="","",'geldstroom realisaties en proj'!AU122)</f>
        <v/>
      </c>
      <c r="AV32" s="261" t="str">
        <f>IF(AV30="","",'geldstroom realisaties en proj'!AV122)</f>
        <v/>
      </c>
      <c r="AW32" s="261" t="str">
        <f>IF(AW30="","",'geldstroom realisaties en proj'!AW122)</f>
        <v/>
      </c>
      <c r="AX32" s="261" t="str">
        <f>IF(AX30="","",'geldstroom realisaties en proj'!AX122)</f>
        <v/>
      </c>
      <c r="AY32" s="261" t="str">
        <f>IF(AY30="","",'geldstroom realisaties en proj'!AY122)</f>
        <v/>
      </c>
      <c r="AZ32" s="261" t="str">
        <f>IF(AZ30="","",'geldstroom realisaties en proj'!AZ122)</f>
        <v/>
      </c>
    </row>
    <row r="33" spans="1:52" x14ac:dyDescent="0.3">
      <c r="A33" s="195" t="s">
        <v>267</v>
      </c>
      <c r="B33" s="48"/>
      <c r="C33" s="179"/>
      <c r="D33" s="261" t="str">
        <f>IF(D30="","",'geldstroom realisaties en proj'!D123)</f>
        <v/>
      </c>
      <c r="E33" s="261" t="str">
        <f>IF(E30="","",'geldstroom realisaties en proj'!E123)</f>
        <v/>
      </c>
      <c r="F33" s="261" t="str">
        <f>IF(F30="","",'geldstroom realisaties en proj'!F123)</f>
        <v/>
      </c>
      <c r="G33" s="261" t="str">
        <f>IF(G30="","",'geldstroom realisaties en proj'!G123)</f>
        <v/>
      </c>
      <c r="H33" s="261" t="str">
        <f>IF(H30="","",'geldstroom realisaties en proj'!H123)</f>
        <v/>
      </c>
      <c r="I33" s="261" t="str">
        <f>IF(I30="","",'geldstroom realisaties en proj'!I123)</f>
        <v/>
      </c>
      <c r="J33" s="261" t="str">
        <f>IF(J30="","",'geldstroom realisaties en proj'!J123)</f>
        <v/>
      </c>
      <c r="K33" s="261" t="str">
        <f>IF(K30="","",'geldstroom realisaties en proj'!K123)</f>
        <v/>
      </c>
      <c r="L33" s="261" t="str">
        <f>IF(L30="","",'geldstroom realisaties en proj'!L123)</f>
        <v/>
      </c>
      <c r="M33" s="261" t="str">
        <f>IF(M30="","",'geldstroom realisaties en proj'!M123)</f>
        <v/>
      </c>
      <c r="N33" s="261" t="str">
        <f>IF(N30="","",'geldstroom realisaties en proj'!N123)</f>
        <v/>
      </c>
      <c r="O33" s="261" t="str">
        <f>IF(O30="","",'geldstroom realisaties en proj'!O123)</f>
        <v/>
      </c>
      <c r="P33" s="261" t="str">
        <f>IF(P30="","",'geldstroom realisaties en proj'!P123)</f>
        <v/>
      </c>
      <c r="Q33" s="261" t="str">
        <f>IF(Q30="","",'geldstroom realisaties en proj'!Q123)</f>
        <v/>
      </c>
      <c r="R33" s="261" t="str">
        <f>IF(R30="","",'geldstroom realisaties en proj'!R123)</f>
        <v/>
      </c>
      <c r="S33" s="261" t="str">
        <f>IF(S30="","",'geldstroom realisaties en proj'!S123)</f>
        <v/>
      </c>
      <c r="T33" s="261" t="str">
        <f>IF(T30="","",'geldstroom realisaties en proj'!T123)</f>
        <v/>
      </c>
      <c r="U33" s="261" t="str">
        <f>IF(U30="","",'geldstroom realisaties en proj'!U123)</f>
        <v/>
      </c>
      <c r="V33" s="261" t="str">
        <f>IF(V30="","",'geldstroom realisaties en proj'!V123)</f>
        <v/>
      </c>
      <c r="W33" s="261" t="str">
        <f>IF(W30="","",'geldstroom realisaties en proj'!W123)</f>
        <v/>
      </c>
      <c r="X33" s="261" t="str">
        <f>IF(X30="","",'geldstroom realisaties en proj'!X123)</f>
        <v/>
      </c>
      <c r="Y33" s="261" t="str">
        <f>IF(Y30="","",'geldstroom realisaties en proj'!Y123)</f>
        <v/>
      </c>
      <c r="Z33" s="261" t="str">
        <f>IF(Z30="","",'geldstroom realisaties en proj'!Z123)</f>
        <v/>
      </c>
      <c r="AA33" s="261" t="str">
        <f>IF(AA30="","",'geldstroom realisaties en proj'!AA123)</f>
        <v/>
      </c>
      <c r="AB33" s="261" t="str">
        <f>IF(AB30="","",'geldstroom realisaties en proj'!AB123)</f>
        <v/>
      </c>
      <c r="AC33" s="261" t="str">
        <f>IF(AC30="","",'geldstroom realisaties en proj'!AC123)</f>
        <v/>
      </c>
      <c r="AD33" s="261" t="str">
        <f>IF(AD30="","",'geldstroom realisaties en proj'!AD123)</f>
        <v/>
      </c>
      <c r="AE33" s="261" t="str">
        <f>IF(AE30="","",'geldstroom realisaties en proj'!AE123)</f>
        <v/>
      </c>
      <c r="AF33" s="261" t="str">
        <f>IF(AF30="","",'geldstroom realisaties en proj'!AF123)</f>
        <v/>
      </c>
      <c r="AG33" s="261" t="str">
        <f>IF(AG30="","",'geldstroom realisaties en proj'!AG123)</f>
        <v/>
      </c>
      <c r="AH33" s="261" t="str">
        <f>IF(AH30="","",'geldstroom realisaties en proj'!AH123)</f>
        <v/>
      </c>
      <c r="AI33" s="261" t="str">
        <f>IF(AI30="","",'geldstroom realisaties en proj'!AI123)</f>
        <v/>
      </c>
      <c r="AJ33" s="261" t="str">
        <f>IF(AJ30="","",'geldstroom realisaties en proj'!AJ123)</f>
        <v/>
      </c>
      <c r="AK33" s="261" t="str">
        <f>IF(AK30="","",'geldstroom realisaties en proj'!AK123)</f>
        <v/>
      </c>
      <c r="AL33" s="261" t="str">
        <f>IF(AL30="","",'geldstroom realisaties en proj'!AL123)</f>
        <v/>
      </c>
      <c r="AM33" s="261" t="str">
        <f>IF(AM30="","",'geldstroom realisaties en proj'!AM123)</f>
        <v/>
      </c>
      <c r="AN33" s="261" t="str">
        <f>IF(AN30="","",'geldstroom realisaties en proj'!AN123)</f>
        <v/>
      </c>
      <c r="AO33" s="261" t="str">
        <f>IF(AO30="","",'geldstroom realisaties en proj'!AO123)</f>
        <v/>
      </c>
      <c r="AP33" s="261" t="str">
        <f>IF(AP30="","",'geldstroom realisaties en proj'!AP123)</f>
        <v/>
      </c>
      <c r="AQ33" s="261" t="str">
        <f>IF(AQ30="","",'geldstroom realisaties en proj'!AQ123)</f>
        <v/>
      </c>
      <c r="AR33" s="261" t="str">
        <f>IF(AR30="","",'geldstroom realisaties en proj'!AR123)</f>
        <v/>
      </c>
      <c r="AS33" s="261" t="str">
        <f>IF(AS30="","",'geldstroom realisaties en proj'!AS123)</f>
        <v/>
      </c>
      <c r="AT33" s="261" t="str">
        <f>IF(AT30="","",'geldstroom realisaties en proj'!AT123)</f>
        <v/>
      </c>
      <c r="AU33" s="261" t="str">
        <f>IF(AU30="","",'geldstroom realisaties en proj'!AU123)</f>
        <v/>
      </c>
      <c r="AV33" s="261" t="str">
        <f>IF(AV30="","",'geldstroom realisaties en proj'!AV123)</f>
        <v/>
      </c>
      <c r="AW33" s="261" t="str">
        <f>IF(AW30="","",'geldstroom realisaties en proj'!AW123)</f>
        <v/>
      </c>
      <c r="AX33" s="261" t="str">
        <f>IF(AX30="","",'geldstroom realisaties en proj'!AX123)</f>
        <v/>
      </c>
      <c r="AY33" s="261" t="str">
        <f>IF(AY30="","",'geldstroom realisaties en proj'!AY123)</f>
        <v/>
      </c>
      <c r="AZ33" s="261" t="str">
        <f>IF(AZ30="","",'geldstroom realisaties en proj'!AZ123)</f>
        <v/>
      </c>
    </row>
    <row r="34" spans="1:52" x14ac:dyDescent="0.3">
      <c r="A34" s="194" t="s">
        <v>268</v>
      </c>
      <c r="B34" s="196"/>
      <c r="C34" s="196"/>
      <c r="D34" s="261" t="str">
        <f>IF(D30="","",'geldstroom realisaties en proj'!D124)</f>
        <v/>
      </c>
      <c r="E34" s="261" t="str">
        <f>IF(E30="","",'geldstroom realisaties en proj'!E124)</f>
        <v/>
      </c>
      <c r="F34" s="261" t="str">
        <f>IF(F30="","",'geldstroom realisaties en proj'!F124)</f>
        <v/>
      </c>
      <c r="G34" s="261" t="str">
        <f>IF(G30="","",'geldstroom realisaties en proj'!G124)</f>
        <v/>
      </c>
      <c r="H34" s="261" t="str">
        <f>IF(H30="","",'geldstroom realisaties en proj'!H124)</f>
        <v/>
      </c>
      <c r="I34" s="261" t="str">
        <f>IF(I30="","",'geldstroom realisaties en proj'!I124)</f>
        <v/>
      </c>
      <c r="J34" s="261" t="str">
        <f>IF(J30="","",'geldstroom realisaties en proj'!J124)</f>
        <v/>
      </c>
      <c r="K34" s="261" t="str">
        <f>IF(K30="","",'geldstroom realisaties en proj'!K124)</f>
        <v/>
      </c>
      <c r="L34" s="261" t="str">
        <f>IF(L30="","",'geldstroom realisaties en proj'!L124)</f>
        <v/>
      </c>
      <c r="M34" s="261" t="str">
        <f>IF(M30="","",'geldstroom realisaties en proj'!M124)</f>
        <v/>
      </c>
      <c r="N34" s="261" t="str">
        <f>IF(N30="","",'geldstroom realisaties en proj'!N124)</f>
        <v/>
      </c>
      <c r="O34" s="261" t="str">
        <f>IF(O30="","",'geldstroom realisaties en proj'!O124)</f>
        <v/>
      </c>
      <c r="P34" s="261" t="str">
        <f>IF(P30="","",'geldstroom realisaties en proj'!P124)</f>
        <v/>
      </c>
      <c r="Q34" s="261" t="str">
        <f>IF(Q30="","",'geldstroom realisaties en proj'!Q124)</f>
        <v/>
      </c>
      <c r="R34" s="261" t="str">
        <f>IF(R30="","",'geldstroom realisaties en proj'!R124)</f>
        <v/>
      </c>
      <c r="S34" s="261" t="str">
        <f>IF(S30="","",'geldstroom realisaties en proj'!S124)</f>
        <v/>
      </c>
      <c r="T34" s="261" t="str">
        <f>IF(T30="","",'geldstroom realisaties en proj'!T124)</f>
        <v/>
      </c>
      <c r="U34" s="261" t="str">
        <f>IF(U30="","",'geldstroom realisaties en proj'!U124)</f>
        <v/>
      </c>
      <c r="V34" s="261" t="str">
        <f>IF(V30="","",'geldstroom realisaties en proj'!V124)</f>
        <v/>
      </c>
      <c r="W34" s="261" t="str">
        <f>IF(W30="","",'geldstroom realisaties en proj'!W124)</f>
        <v/>
      </c>
      <c r="X34" s="261" t="str">
        <f>IF(X30="","",'geldstroom realisaties en proj'!X124)</f>
        <v/>
      </c>
      <c r="Y34" s="261" t="str">
        <f>IF(Y30="","",'geldstroom realisaties en proj'!Y124)</f>
        <v/>
      </c>
      <c r="Z34" s="261" t="str">
        <f>IF(Z30="","",'geldstroom realisaties en proj'!Z124)</f>
        <v/>
      </c>
      <c r="AA34" s="261" t="str">
        <f>IF(AA30="","",'geldstroom realisaties en proj'!AA124)</f>
        <v/>
      </c>
      <c r="AB34" s="261" t="str">
        <f>IF(AB30="","",'geldstroom realisaties en proj'!AB124)</f>
        <v/>
      </c>
      <c r="AC34" s="261" t="str">
        <f>IF(AC30="","",'geldstroom realisaties en proj'!AC124)</f>
        <v/>
      </c>
      <c r="AD34" s="261" t="str">
        <f>IF(AD30="","",'geldstroom realisaties en proj'!AD124)</f>
        <v/>
      </c>
      <c r="AE34" s="261" t="str">
        <f>IF(AE30="","",'geldstroom realisaties en proj'!AE124)</f>
        <v/>
      </c>
      <c r="AF34" s="261" t="str">
        <f>IF(AF30="","",'geldstroom realisaties en proj'!AF124)</f>
        <v/>
      </c>
      <c r="AG34" s="261" t="str">
        <f>IF(AG30="","",'geldstroom realisaties en proj'!AG124)</f>
        <v/>
      </c>
      <c r="AH34" s="261" t="str">
        <f>IF(AH30="","",'geldstroom realisaties en proj'!AH124)</f>
        <v/>
      </c>
      <c r="AI34" s="261" t="str">
        <f>IF(AI30="","",'geldstroom realisaties en proj'!AI124)</f>
        <v/>
      </c>
      <c r="AJ34" s="261" t="str">
        <f>IF(AJ30="","",'geldstroom realisaties en proj'!AJ124)</f>
        <v/>
      </c>
      <c r="AK34" s="261" t="str">
        <f>IF(AK30="","",'geldstroom realisaties en proj'!AK124)</f>
        <v/>
      </c>
      <c r="AL34" s="261" t="str">
        <f>IF(AL30="","",'geldstroom realisaties en proj'!AL124)</f>
        <v/>
      </c>
      <c r="AM34" s="261" t="str">
        <f>IF(AM30="","",'geldstroom realisaties en proj'!AM124)</f>
        <v/>
      </c>
      <c r="AN34" s="261" t="str">
        <f>IF(AN30="","",'geldstroom realisaties en proj'!AN124)</f>
        <v/>
      </c>
      <c r="AO34" s="261" t="str">
        <f>IF(AO30="","",'geldstroom realisaties en proj'!AO124)</f>
        <v/>
      </c>
      <c r="AP34" s="261" t="str">
        <f>IF(AP30="","",'geldstroom realisaties en proj'!AP124)</f>
        <v/>
      </c>
      <c r="AQ34" s="261" t="str">
        <f>IF(AQ30="","",'geldstroom realisaties en proj'!AQ124)</f>
        <v/>
      </c>
      <c r="AR34" s="261" t="str">
        <f>IF(AR30="","",'geldstroom realisaties en proj'!AR124)</f>
        <v/>
      </c>
      <c r="AS34" s="261" t="str">
        <f>IF(AS30="","",'geldstroom realisaties en proj'!AS124)</f>
        <v/>
      </c>
      <c r="AT34" s="261" t="str">
        <f>IF(AT30="","",'geldstroom realisaties en proj'!AT124)</f>
        <v/>
      </c>
      <c r="AU34" s="261" t="str">
        <f>IF(AU30="","",'geldstroom realisaties en proj'!AU124)</f>
        <v/>
      </c>
      <c r="AV34" s="261" t="str">
        <f>IF(AV30="","",'geldstroom realisaties en proj'!AV124)</f>
        <v/>
      </c>
      <c r="AW34" s="261" t="str">
        <f>IF(AW30="","",'geldstroom realisaties en proj'!AW124)</f>
        <v/>
      </c>
      <c r="AX34" s="261" t="str">
        <f>IF(AX30="","",'geldstroom realisaties en proj'!AX124)</f>
        <v/>
      </c>
      <c r="AY34" s="261" t="str">
        <f>IF(AY30="","",'geldstroom realisaties en proj'!AY124)</f>
        <v/>
      </c>
      <c r="AZ34" s="261" t="str">
        <f>IF(AZ30="","",'geldstroom realisaties en proj'!AZ124)</f>
        <v/>
      </c>
    </row>
    <row r="37" spans="1:52" x14ac:dyDescent="0.3">
      <c r="A37" s="183" t="s">
        <v>334</v>
      </c>
      <c r="B37" t="str">
        <f>IF('geldstroom realisaties en proj'!C6="","",IF('geldstroom realisaties en proj'!C39="","",IF('geldstroom realisaties en proj'!C39&gt;'geldstroom realisaties en proj'!C37,1,0)))</f>
        <v/>
      </c>
      <c r="C37" t="str">
        <f>IF('geldstroom realisaties en proj'!D6="","",IF('geldstroom realisaties en proj'!D39="","",IF('geldstroom realisaties en proj'!D39&gt;'geldstroom realisaties en proj'!D37,1,0)))</f>
        <v/>
      </c>
      <c r="D37" t="str">
        <f>IF('geldstroom realisaties en proj'!E6="","",IF('geldstroom realisaties en proj'!E39="","",IF('geldstroom realisaties en proj'!E39&gt;'geldstroom realisaties en proj'!E37,1,0)))</f>
        <v/>
      </c>
      <c r="E37" t="str">
        <f>IF('geldstroom realisaties en proj'!F6="","",IF('geldstroom realisaties en proj'!F39="","",IF('geldstroom realisaties en proj'!F39&gt;'geldstroom realisaties en proj'!F37,1,0)))</f>
        <v/>
      </c>
      <c r="F37" t="str">
        <f>IF('geldstroom realisaties en proj'!G6="","",IF('geldstroom realisaties en proj'!G39="","",IF('geldstroom realisaties en proj'!G39&gt;'geldstroom realisaties en proj'!G37,1,0)))</f>
        <v/>
      </c>
      <c r="G37" t="str">
        <f>IF('geldstroom realisaties en proj'!H6="","",IF('geldstroom realisaties en proj'!H39="","",IF('geldstroom realisaties en proj'!H39&gt;'geldstroom realisaties en proj'!H37,1,0)))</f>
        <v/>
      </c>
      <c r="H37" t="str">
        <f>IF('geldstroom realisaties en proj'!I6="","",IF('geldstroom realisaties en proj'!I39="","",IF('geldstroom realisaties en proj'!I39&gt;'geldstroom realisaties en proj'!I37,1,0)))</f>
        <v/>
      </c>
      <c r="I37" t="str">
        <f>IF('geldstroom realisaties en proj'!J6="","",IF('geldstroom realisaties en proj'!J39="","",IF('geldstroom realisaties en proj'!J39&gt;'geldstroom realisaties en proj'!J37,1,0)))</f>
        <v/>
      </c>
      <c r="J37" t="str">
        <f>IF('geldstroom realisaties en proj'!K6="","",IF('geldstroom realisaties en proj'!K39="","",IF('geldstroom realisaties en proj'!K39&gt;'geldstroom realisaties en proj'!K37,1,0)))</f>
        <v/>
      </c>
      <c r="K37" t="str">
        <f>IF('geldstroom realisaties en proj'!L6="","",IF('geldstroom realisaties en proj'!L39="","",IF('geldstroom realisaties en proj'!L39&gt;'geldstroom realisaties en proj'!L37,1,0)))</f>
        <v/>
      </c>
      <c r="L37" t="str">
        <f>IF('geldstroom realisaties en proj'!M6="","",IF('geldstroom realisaties en proj'!M39="","",IF('geldstroom realisaties en proj'!M39&gt;'geldstroom realisaties en proj'!M37,1,0)))</f>
        <v/>
      </c>
      <c r="M37" t="str">
        <f>IF('geldstroom realisaties en proj'!N6="","",IF('geldstroom realisaties en proj'!N39="","",IF('geldstroom realisaties en proj'!N39&gt;'geldstroom realisaties en proj'!N37,1,0)))</f>
        <v/>
      </c>
      <c r="N37" t="str">
        <f>IF('geldstroom realisaties en proj'!O6="","",IF('geldstroom realisaties en proj'!O39="","",IF('geldstroom realisaties en proj'!O39&gt;'geldstroom realisaties en proj'!O37,1,0)))</f>
        <v/>
      </c>
      <c r="O37" t="str">
        <f>IF('geldstroom realisaties en proj'!P6="","",IF('geldstroom realisaties en proj'!P39="","",IF('geldstroom realisaties en proj'!P39&gt;'geldstroom realisaties en proj'!P37,1,0)))</f>
        <v/>
      </c>
      <c r="P37" t="str">
        <f>IF('geldstroom realisaties en proj'!Q6="","",IF('geldstroom realisaties en proj'!Q39="","",IF('geldstroom realisaties en proj'!Q39&gt;'geldstroom realisaties en proj'!Q37,1,0)))</f>
        <v/>
      </c>
      <c r="Q37" t="str">
        <f>IF('geldstroom realisaties en proj'!R6="","",IF('geldstroom realisaties en proj'!R39="","",IF('geldstroom realisaties en proj'!R39&gt;'geldstroom realisaties en proj'!R37,1,0)))</f>
        <v/>
      </c>
      <c r="R37" t="str">
        <f>IF('geldstroom realisaties en proj'!S6="","",IF('geldstroom realisaties en proj'!S39="","",IF('geldstroom realisaties en proj'!S39&gt;'geldstroom realisaties en proj'!S37,1,0)))</f>
        <v/>
      </c>
      <c r="S37" t="str">
        <f>IF('geldstroom realisaties en proj'!T6="","",IF('geldstroom realisaties en proj'!T39="","",IF('geldstroom realisaties en proj'!T39&gt;'geldstroom realisaties en proj'!T37,1,0)))</f>
        <v/>
      </c>
      <c r="T37" t="str">
        <f>IF('geldstroom realisaties en proj'!U6="","",IF('geldstroom realisaties en proj'!U39="","",IF('geldstroom realisaties en proj'!U39&gt;'geldstroom realisaties en proj'!U37,1,0)))</f>
        <v/>
      </c>
      <c r="U37" t="str">
        <f>IF('geldstroom realisaties en proj'!V6="","",IF('geldstroom realisaties en proj'!V39="","",IF('geldstroom realisaties en proj'!V39&gt;'geldstroom realisaties en proj'!V37,1,0)))</f>
        <v/>
      </c>
      <c r="V37" t="str">
        <f>IF('geldstroom realisaties en proj'!W6="","",IF('geldstroom realisaties en proj'!W39="","",IF('geldstroom realisaties en proj'!W39&gt;'geldstroom realisaties en proj'!W37,1,0)))</f>
        <v/>
      </c>
      <c r="W37" t="str">
        <f>IF('geldstroom realisaties en proj'!X6="","",IF('geldstroom realisaties en proj'!X39="","",IF('geldstroom realisaties en proj'!X39&gt;'geldstroom realisaties en proj'!X37,1,0)))</f>
        <v/>
      </c>
      <c r="X37" t="str">
        <f>IF('geldstroom realisaties en proj'!Y6="","",IF('geldstroom realisaties en proj'!Y39="","",IF('geldstroom realisaties en proj'!Y39&gt;'geldstroom realisaties en proj'!Y37,1,0)))</f>
        <v/>
      </c>
      <c r="Y37" t="str">
        <f>IF('geldstroom realisaties en proj'!Z6="","",IF('geldstroom realisaties en proj'!Z39="","",IF('geldstroom realisaties en proj'!Z39&gt;'geldstroom realisaties en proj'!Z37,1,0)))</f>
        <v/>
      </c>
      <c r="Z37" t="str">
        <f>IF('geldstroom realisaties en proj'!AA6="","",IF('geldstroom realisaties en proj'!AA39="","",IF('geldstroom realisaties en proj'!AA39&gt;'geldstroom realisaties en proj'!AA37,1,0)))</f>
        <v/>
      </c>
      <c r="AA37" t="str">
        <f>IF('geldstroom realisaties en proj'!AB6="","",IF('geldstroom realisaties en proj'!AB39="","",IF('geldstroom realisaties en proj'!AB39&gt;'geldstroom realisaties en proj'!AB37,1,0)))</f>
        <v/>
      </c>
      <c r="AB37" t="str">
        <f>IF('geldstroom realisaties en proj'!AC6="","",IF('geldstroom realisaties en proj'!AC39="","",IF('geldstroom realisaties en proj'!AC39&gt;'geldstroom realisaties en proj'!AC37,1,0)))</f>
        <v/>
      </c>
      <c r="AC37" t="str">
        <f>IF('geldstroom realisaties en proj'!AD6="","",IF('geldstroom realisaties en proj'!AD39="","",IF('geldstroom realisaties en proj'!AD39&gt;'geldstroom realisaties en proj'!AD37,1,0)))</f>
        <v/>
      </c>
      <c r="AD37" t="str">
        <f>IF('geldstroom realisaties en proj'!AE6="","",IF('geldstroom realisaties en proj'!AE39="","",IF('geldstroom realisaties en proj'!AE39&gt;'geldstroom realisaties en proj'!AE37,1,0)))</f>
        <v/>
      </c>
      <c r="AE37" t="str">
        <f>IF('geldstroom realisaties en proj'!AF6="","",IF('geldstroom realisaties en proj'!AF39="","",IF('geldstroom realisaties en proj'!AF39&gt;'geldstroom realisaties en proj'!AF37,1,0)))</f>
        <v/>
      </c>
      <c r="AF37" t="str">
        <f>IF('geldstroom realisaties en proj'!AG6="","",IF('geldstroom realisaties en proj'!AG39="","",IF('geldstroom realisaties en proj'!AG39&gt;'geldstroom realisaties en proj'!AG37,1,0)))</f>
        <v/>
      </c>
      <c r="AG37" t="str">
        <f>IF('geldstroom realisaties en proj'!AH6="","",IF('geldstroom realisaties en proj'!AH39="","",IF('geldstroom realisaties en proj'!AH39&gt;'geldstroom realisaties en proj'!AH37,1,0)))</f>
        <v/>
      </c>
      <c r="AH37" t="str">
        <f>IF('geldstroom realisaties en proj'!AI6="","",IF('geldstroom realisaties en proj'!AI39="","",IF('geldstroom realisaties en proj'!AI39&gt;'geldstroom realisaties en proj'!AI37,1,0)))</f>
        <v/>
      </c>
      <c r="AI37" t="str">
        <f>IF('geldstroom realisaties en proj'!AJ6="","",IF('geldstroom realisaties en proj'!AJ39="","",IF('geldstroom realisaties en proj'!AJ39&gt;'geldstroom realisaties en proj'!AJ37,1,0)))</f>
        <v/>
      </c>
      <c r="AJ37" t="str">
        <f>IF('geldstroom realisaties en proj'!AK6="","",IF('geldstroom realisaties en proj'!AK39="","",IF('geldstroom realisaties en proj'!AK39&gt;'geldstroom realisaties en proj'!AK37,1,0)))</f>
        <v/>
      </c>
      <c r="AK37" t="str">
        <f>IF('geldstroom realisaties en proj'!AL6="","",IF('geldstroom realisaties en proj'!AL39="","",IF('geldstroom realisaties en proj'!AL39&gt;'geldstroom realisaties en proj'!AL37,1,0)))</f>
        <v/>
      </c>
      <c r="AL37" t="str">
        <f>IF('geldstroom realisaties en proj'!AM6="","",IF('geldstroom realisaties en proj'!AM39="","",IF('geldstroom realisaties en proj'!AM39&gt;'geldstroom realisaties en proj'!AM37,1,0)))</f>
        <v/>
      </c>
      <c r="AM37" t="str">
        <f>IF('geldstroom realisaties en proj'!AN6="","",IF('geldstroom realisaties en proj'!AN39="","",IF('geldstroom realisaties en proj'!AN39&gt;'geldstroom realisaties en proj'!AN37,1,0)))</f>
        <v/>
      </c>
      <c r="AN37" t="str">
        <f>IF('geldstroom realisaties en proj'!AO6="","",IF('geldstroom realisaties en proj'!AO39="","",IF('geldstroom realisaties en proj'!AO39&gt;'geldstroom realisaties en proj'!AO37,1,0)))</f>
        <v/>
      </c>
      <c r="AO37" t="str">
        <f>IF('geldstroom realisaties en proj'!AP6="","",IF('geldstroom realisaties en proj'!AP39="","",IF('geldstroom realisaties en proj'!AP39&gt;'geldstroom realisaties en proj'!AP37,1,0)))</f>
        <v/>
      </c>
      <c r="AP37" t="str">
        <f>IF('geldstroom realisaties en proj'!AQ6="","",IF('geldstroom realisaties en proj'!AQ39="","",IF('geldstroom realisaties en proj'!AQ39&gt;'geldstroom realisaties en proj'!AQ37,1,0)))</f>
        <v/>
      </c>
      <c r="AQ37" t="str">
        <f>IF('geldstroom realisaties en proj'!AR6="","",IF('geldstroom realisaties en proj'!AR39="","",IF('geldstroom realisaties en proj'!AR39&gt;'geldstroom realisaties en proj'!AR37,1,0)))</f>
        <v/>
      </c>
      <c r="AR37" t="str">
        <f>IF('geldstroom realisaties en proj'!AS6="","",IF('geldstroom realisaties en proj'!AS39="","",IF('geldstroom realisaties en proj'!AS39&gt;'geldstroom realisaties en proj'!AS37,1,0)))</f>
        <v/>
      </c>
      <c r="AS37" t="str">
        <f>IF('geldstroom realisaties en proj'!AT6="","",IF('geldstroom realisaties en proj'!AT39="","",IF('geldstroom realisaties en proj'!AT39&gt;'geldstroom realisaties en proj'!AT37,1,0)))</f>
        <v/>
      </c>
      <c r="AT37" t="str">
        <f>IF('geldstroom realisaties en proj'!AU6="","",IF('geldstroom realisaties en proj'!AU39="","",IF('geldstroom realisaties en proj'!AU39&gt;'geldstroom realisaties en proj'!AU37,1,0)))</f>
        <v/>
      </c>
      <c r="AU37" t="str">
        <f>IF('geldstroom realisaties en proj'!AV6="","",IF('geldstroom realisaties en proj'!AV39="","",IF('geldstroom realisaties en proj'!AV39&gt;'geldstroom realisaties en proj'!AV37,1,0)))</f>
        <v/>
      </c>
      <c r="AV37" t="str">
        <f>IF('geldstroom realisaties en proj'!AW6="","",IF('geldstroom realisaties en proj'!AW39="","",IF('geldstroom realisaties en proj'!AW39&gt;'geldstroom realisaties en proj'!AW37,1,0)))</f>
        <v/>
      </c>
      <c r="AW37" t="str">
        <f>IF('geldstroom realisaties en proj'!AX6="","",IF('geldstroom realisaties en proj'!AX39="","",IF('geldstroom realisaties en proj'!AX39&gt;'geldstroom realisaties en proj'!AX37,1,0)))</f>
        <v/>
      </c>
      <c r="AX37" t="str">
        <f>IF('geldstroom realisaties en proj'!AY6="","",IF('geldstroom realisaties en proj'!AY39="","",IF('geldstroom realisaties en proj'!AY39&gt;'geldstroom realisaties en proj'!AY37,1,0)))</f>
        <v/>
      </c>
      <c r="AY37" t="str">
        <f>IF('geldstroom realisaties en proj'!AZ6="","",IF('geldstroom realisaties en proj'!AZ39="","",IF('geldstroom realisaties en proj'!AZ39&gt;'geldstroom realisaties en proj'!AZ37,1,0)))</f>
        <v/>
      </c>
    </row>
  </sheetData>
  <sheetProtection algorithmName="SHA-512" hashValue="RG1/li/mZbCpAXC9SxmTC/UXb50QWYVfmj7lDXy9EScOSRD5Fjb4e14cR3R0s6tu3I0PvdFxLPOWlnujWtjwQw==" saltValue="on9X4NFYgTvLVGLFiA1LoQ==" spinCount="100000" sheet="1" objects="1" scenarios="1"/>
  <conditionalFormatting sqref="F24:F26 I24:AZ26">
    <cfRule type="expression" dxfId="139" priority="12">
      <formula>F$6&lt;&gt;""</formula>
    </cfRule>
  </conditionalFormatting>
  <conditionalFormatting sqref="F23:AZ23">
    <cfRule type="expression" dxfId="138" priority="11">
      <formula>F1048494&lt;&gt;""</formula>
    </cfRule>
  </conditionalFormatting>
  <conditionalFormatting sqref="F27:AZ27">
    <cfRule type="expression" dxfId="137" priority="10">
      <formula>F1048494&lt;&gt;""</formula>
    </cfRule>
  </conditionalFormatting>
  <conditionalFormatting sqref="F25:F26 I25:AZ26">
    <cfRule type="expression" dxfId="136" priority="9">
      <formula>AND(F$6&lt;&gt;"",ISBLANK(F25)=TRUE)</formula>
    </cfRule>
  </conditionalFormatting>
  <conditionalFormatting sqref="B24:E26">
    <cfRule type="expression" dxfId="135" priority="8">
      <formula>ISBLANK(B24)</formula>
    </cfRule>
  </conditionalFormatting>
  <conditionalFormatting sqref="D31:AZ31">
    <cfRule type="expression" dxfId="134" priority="7">
      <formula>D31&lt;&gt;""</formula>
    </cfRule>
  </conditionalFormatting>
  <conditionalFormatting sqref="D34:AZ34">
    <cfRule type="expression" dxfId="133" priority="6">
      <formula>D34&lt;&gt;""</formula>
    </cfRule>
  </conditionalFormatting>
  <conditionalFormatting sqref="D32:AZ33">
    <cfRule type="expression" dxfId="132" priority="5">
      <formula>D32&lt;&gt;""</formula>
    </cfRule>
  </conditionalFormatting>
  <conditionalFormatting sqref="B15:AV20">
    <cfRule type="expression" dxfId="131" priority="4">
      <formula>B15&lt;&gt;""</formula>
    </cfRule>
  </conditionalFormatting>
  <conditionalFormatting sqref="D30:AZ30">
    <cfRule type="expression" dxfId="130" priority="2">
      <formula>D30&lt;&gt;""</formula>
    </cfRule>
  </conditionalFormatting>
  <conditionalFormatting sqref="F23:AZ27">
    <cfRule type="expression" dxfId="129" priority="3">
      <formula>F23&lt;&gt;""</formula>
    </cfRule>
  </conditionalFormatting>
  <conditionalFormatting sqref="G24:H26">
    <cfRule type="expression" dxfId="128" priority="60">
      <formula>#REF!&lt;&gt;""</formula>
    </cfRule>
  </conditionalFormatting>
  <conditionalFormatting sqref="G25:H26">
    <cfRule type="expression" dxfId="127" priority="62">
      <formula>AND(#REF!&lt;&gt;"",ISBLANK(G25)=TRUE)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AZ100"/>
  <sheetViews>
    <sheetView workbookViewId="0">
      <selection activeCell="B2" sqref="B2"/>
    </sheetView>
  </sheetViews>
  <sheetFormatPr defaultColWidth="9.109375" defaultRowHeight="13.2" x14ac:dyDescent="0.25"/>
  <cols>
    <col min="1" max="1" width="57.6640625" style="45" customWidth="1"/>
    <col min="2" max="2" width="31.5546875" style="45" customWidth="1"/>
    <col min="3" max="3" width="18.109375" style="45" customWidth="1"/>
    <col min="4" max="16384" width="9.109375" style="45"/>
  </cols>
  <sheetData>
    <row r="1" spans="1:52" ht="14.4" x14ac:dyDescent="0.3">
      <c r="A1" s="96" t="s">
        <v>238</v>
      </c>
      <c r="B1" s="99">
        <f>SUM(B2:B4)</f>
        <v>0</v>
      </c>
      <c r="D1" s="225"/>
    </row>
    <row r="2" spans="1:52" x14ac:dyDescent="0.25">
      <c r="A2" s="100" t="s">
        <v>239</v>
      </c>
      <c r="B2" s="296"/>
    </row>
    <row r="3" spans="1:52" x14ac:dyDescent="0.25">
      <c r="A3" s="100" t="s">
        <v>240</v>
      </c>
      <c r="B3" s="296"/>
    </row>
    <row r="4" spans="1:52" x14ac:dyDescent="0.25">
      <c r="A4" s="101" t="s">
        <v>241</v>
      </c>
      <c r="B4" s="297"/>
    </row>
    <row r="5" spans="1:52" x14ac:dyDescent="0.25">
      <c r="A5" s="96" t="s">
        <v>242</v>
      </c>
      <c r="B5" s="99">
        <f>SUM(B6:B8)</f>
        <v>0</v>
      </c>
    </row>
    <row r="6" spans="1:52" x14ac:dyDescent="0.25">
      <c r="A6" s="100" t="s">
        <v>243</v>
      </c>
      <c r="B6" s="296"/>
    </row>
    <row r="7" spans="1:52" x14ac:dyDescent="0.25">
      <c r="A7" s="100" t="s">
        <v>244</v>
      </c>
      <c r="B7" s="296"/>
    </row>
    <row r="8" spans="1:52" x14ac:dyDescent="0.25">
      <c r="A8" s="100" t="s">
        <v>245</v>
      </c>
      <c r="B8" s="296"/>
    </row>
    <row r="9" spans="1:52" x14ac:dyDescent="0.25">
      <c r="A9" s="96" t="s">
        <v>246</v>
      </c>
      <c r="B9" s="99">
        <f>B1-B5</f>
        <v>0</v>
      </c>
    </row>
    <row r="10" spans="1:52" ht="14.4" x14ac:dyDescent="0.3">
      <c r="A10" s="102" t="s">
        <v>247</v>
      </c>
      <c r="B10" s="237"/>
    </row>
    <row r="11" spans="1:52" ht="14.4" x14ac:dyDescent="0.3">
      <c r="A11" s="236"/>
      <c r="B11" s="103"/>
    </row>
    <row r="12" spans="1:52" ht="14.4" x14ac:dyDescent="0.3">
      <c r="A12" s="97" t="s">
        <v>248</v>
      </c>
      <c r="B12" s="98">
        <f>B1-B5-B9</f>
        <v>0</v>
      </c>
    </row>
    <row r="13" spans="1:52" ht="14.4" x14ac:dyDescent="0.3">
      <c r="A13"/>
      <c r="B13"/>
      <c r="C13" s="103"/>
    </row>
    <row r="14" spans="1:52" ht="14.4" x14ac:dyDescent="0.3">
      <c r="A14" s="104" t="s">
        <v>249</v>
      </c>
      <c r="B14" s="301"/>
      <c r="C14" s="237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spans="1:52" ht="12.75" customHeight="1" x14ac:dyDescent="0.25">
      <c r="A15" s="375" t="s">
        <v>250</v>
      </c>
      <c r="B15" s="375"/>
      <c r="C15" s="37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</row>
    <row r="16" spans="1:52" x14ac:dyDescent="0.25">
      <c r="A16" s="375"/>
      <c r="B16" s="375"/>
      <c r="C16" s="37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</row>
    <row r="17" spans="1:52" x14ac:dyDescent="0.25">
      <c r="A17" s="375"/>
      <c r="B17" s="375"/>
      <c r="C17" s="37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</row>
    <row r="18" spans="1:52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</row>
    <row r="19" spans="1:52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</row>
    <row r="20" spans="1:52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</row>
    <row r="21" spans="1:52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  <row r="22" spans="1:52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</row>
    <row r="23" spans="1:52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</row>
    <row r="24" spans="1:52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</row>
    <row r="25" spans="1:52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</row>
    <row r="26" spans="1:52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1:52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</row>
    <row r="28" spans="1:52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</row>
    <row r="29" spans="1:52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</row>
    <row r="30" spans="1:52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</row>
    <row r="31" spans="1:52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1:52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</row>
    <row r="33" spans="1:52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spans="1:52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spans="1:52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</row>
    <row r="36" spans="1:52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spans="1:52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spans="1:52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39" spans="1:52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</row>
    <row r="40" spans="1:52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</row>
    <row r="41" spans="1:52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</row>
    <row r="42" spans="1:52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</row>
    <row r="43" spans="1:52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</row>
    <row r="44" spans="1:52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</row>
    <row r="45" spans="1:52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</row>
    <row r="46" spans="1:52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</row>
    <row r="47" spans="1:52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</row>
    <row r="48" spans="1:52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</row>
    <row r="49" spans="1:52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</row>
    <row r="50" spans="1:52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52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</row>
    <row r="52" spans="1:52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</row>
    <row r="53" spans="1:52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</row>
    <row r="54" spans="1:52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</row>
    <row r="55" spans="1:52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spans="1:52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spans="1:52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spans="1:52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spans="1:52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spans="1:52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spans="1:52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spans="1:52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spans="1:52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spans="1:52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spans="1:52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2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spans="1:52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spans="1:52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spans="1:52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spans="1:52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spans="1:52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spans="1:52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spans="1:52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spans="1:52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spans="1:52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spans="1:52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spans="1:52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spans="1:52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spans="1:52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1:52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spans="1:52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1:52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1:52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1:52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1:52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1:52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</sheetData>
  <sheetProtection algorithmName="SHA-512" hashValue="vJRG80yjye+aeRKYacjQiw1i0NIHhal5YmzTnCHL+dD/JZ60H3XLMBAaIkxkEgasI+gZYlkA18rVHVcAkWP3Zg==" saltValue="2F4Wir/eVXdYMU2UZVsvHA==" spinCount="100000" sheet="1" objects="1" scenarios="1"/>
  <mergeCells count="1">
    <mergeCell ref="A15:C17"/>
  </mergeCells>
  <conditionalFormatting sqref="B2:B4">
    <cfRule type="expression" dxfId="3" priority="3">
      <formula>ISBLANK(B2)=TRUE</formula>
    </cfRule>
  </conditionalFormatting>
  <conditionalFormatting sqref="B6:B8">
    <cfRule type="expression" dxfId="2" priority="2">
      <formula>ISBLANK(B6)=TRUE</formula>
    </cfRule>
  </conditionalFormatting>
  <conditionalFormatting sqref="B10">
    <cfRule type="expression" dxfId="1" priority="1">
      <formula>AND(ISBLANK($B$7)=FALSE,ISBLANK($B$8)=FALSE,OR($B$7&lt;&gt;0,$B$8&lt;&gt;0))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2A533-01CE-44A9-AD9B-083BB963EA82}">
  <dimension ref="A1:XFD1048576"/>
  <sheetViews>
    <sheetView workbookViewId="0">
      <selection activeCell="B21" sqref="B21"/>
    </sheetView>
  </sheetViews>
  <sheetFormatPr defaultRowHeight="14.4" x14ac:dyDescent="0.3"/>
  <cols>
    <col min="1" max="1" width="30.109375" bestFit="1" customWidth="1"/>
    <col min="2" max="2" width="18.44140625" bestFit="1" customWidth="1"/>
  </cols>
  <sheetData>
    <row r="1" spans="1:4" x14ac:dyDescent="0.3">
      <c r="A1" t="s">
        <v>294</v>
      </c>
      <c r="B1" t="str">
        <f>IF(ISBLANK(Balans!B1)=TRUE,"Nog niet ingevuld","OK")</f>
        <v>Nog niet ingevuld</v>
      </c>
      <c r="D1" s="225"/>
    </row>
    <row r="2" spans="1:4" x14ac:dyDescent="0.3">
      <c r="A2" t="s">
        <v>0</v>
      </c>
      <c r="B2" t="str">
        <f>IF(ISBLANK(Balans!B3)=TRUE,"Nog niet ingevuld","OK")</f>
        <v>Nog niet ingevuld</v>
      </c>
    </row>
    <row r="3" spans="1:4" x14ac:dyDescent="0.3">
      <c r="A3" t="s">
        <v>1</v>
      </c>
      <c r="B3" t="str">
        <f>IF(ISBLANK(Balans!B4)=TRUE,"Nog niet ingevuld","OK")</f>
        <v>Nog niet ingevuld</v>
      </c>
      <c r="C3" s="225"/>
    </row>
    <row r="4" spans="1:4" x14ac:dyDescent="0.3">
      <c r="A4" t="s">
        <v>275</v>
      </c>
      <c r="B4" t="str">
        <f>IF(ISNA(HLOOKUP(0,Balans!C50:N50,1,0))=TRUE,IF(SUM(Balans!C50:G50)=SUM(Balans!J50:N50),"OK","Fout"),"Niet volledig ingevuld")</f>
        <v>Niet volledig ingevuld</v>
      </c>
      <c r="C4" s="225"/>
    </row>
    <row r="5" spans="1:4" x14ac:dyDescent="0.3">
      <c r="A5" t="s">
        <v>274</v>
      </c>
      <c r="B5" t="str">
        <f>IF(ISBLANK('geldstroom realisaties en proj'!B2)=TRUE,"Nog niet ingevuld",IF('geldstroom realisaties en proj'!B2&lt;2022,"Is het project in autofinanciering?","OK"))</f>
        <v>Nog niet ingevuld</v>
      </c>
      <c r="C5" s="282"/>
      <c r="D5" t="str">
        <f>IF(C5="","",IF(C5="Ja","OK","Fout, enkel projecten in autofinanciering kunnen in het verleden in gebruik werden genomen"))</f>
        <v/>
      </c>
    </row>
    <row r="6" spans="1:4" x14ac:dyDescent="0.3">
      <c r="A6" t="s">
        <v>276</v>
      </c>
      <c r="B6" t="str">
        <f>IF(AND('geldstroom realisaties en proj'!C9&lt;&gt;0,'geldstroom realisaties en proj'!C9&lt;&gt;""),IF(OR(SUM('geldstroom realisaties en proj'!C10:AZ15)=0,SUM('geldstroom realisaties en proj'!C9:AZ9)=SUM('geldstroom realisaties en proj'!C10:AZ10),SUM('geldstroom realisaties en proj'!C9:AZ9)=SUM('geldstroom realisaties en proj'!C17:AZ17)),"Afzonderlijke posten niet ingevuld","OK"),"Nog niet ingevuld")</f>
        <v>Nog niet ingevuld</v>
      </c>
    </row>
    <row r="7" spans="1:4" x14ac:dyDescent="0.3">
      <c r="A7" t="s">
        <v>290</v>
      </c>
      <c r="B7" t="str">
        <f>IF(ISNA(HLOOKUP(2025,'geldstroom realisaties en proj'!C6:AZ12,7,0))=TRUE,"Niet van toepassing",IF(ISBLANK(HLOOKUP(2025,'geldstroom realisaties en proj'!C6:AZ12,7,0))=TRUE,"Nog niet ingevuld",IF((HLOOKUP(2025,'geldstroom realisaties en proj'!C6:AZ12,7,0))=0,"OK",IF((HLOOKUP(2026,'geldstroom realisaties en proj'!C6:AZ12,7,0))&lt;&gt;0,"A1 Groot onderhoud kan niet zo lang doorlopen","OK"))))</f>
        <v>Niet van toepassing</v>
      </c>
    </row>
    <row r="8" spans="1:4" x14ac:dyDescent="0.3">
      <c r="A8" t="s">
        <v>291</v>
      </c>
      <c r="B8" t="str">
        <f>IF(ISNA(HLOOKUP(2025,'geldstroom realisaties en proj'!C6:AZ13,8,0))=TRUE,"Niet van toepassing",IF(ISBLANK(HLOOKUP(2025,'geldstroom realisaties en proj'!C6:AZ13,8,0))=TRUE,"Nog niet ingevuld",IF((HLOOKUP(2025,'geldstroom realisaties en proj'!C6:AZ13,8,0))=0,"OK",IF((HLOOKUP(2026,'geldstroom realisaties en proj'!C6:AZ13,8,0))&lt;&gt;0,"A1 Groot onderhoud kan niet zo lang doorlopen","OK"))))</f>
        <v>Niet van toepassing</v>
      </c>
    </row>
    <row r="9" spans="1:4" x14ac:dyDescent="0.3">
      <c r="A9" t="s">
        <v>298</v>
      </c>
      <c r="B9" t="str">
        <f>IF(SUM('geldstroom realisaties en proj'!C29:AZ29)=0,"Nog niet ingevuld","OK")</f>
        <v>Nog niet ingevuld</v>
      </c>
    </row>
    <row r="10" spans="1:4" x14ac:dyDescent="0.3">
      <c r="A10" t="s">
        <v>277</v>
      </c>
      <c r="B10" t="str">
        <f>IF(SUM('geldstroom realisaties en proj'!C101:AZ101)=0,"Nog niet ingevuld","OK")</f>
        <v>Nog niet ingevuld</v>
      </c>
    </row>
    <row r="11" spans="1:4" x14ac:dyDescent="0.3">
      <c r="A11" t="s">
        <v>278</v>
      </c>
      <c r="B11" t="str">
        <f>IF(ISERR(SUM('geldstroom realisaties en proj'!D121:AZ124))=TRUE,"Fout",IF(SUM('geldstroom realisaties en proj'!D121:AZ124)=0,"Nog niet ingevuld","OK"))</f>
        <v>Nog niet ingevuld</v>
      </c>
    </row>
    <row r="12" spans="1:4" x14ac:dyDescent="0.3">
      <c r="A12" t="s">
        <v>279</v>
      </c>
      <c r="B12" t="str">
        <f>IF(SUM(Vervangingsinvest!C3:AZ7)=0,"Nog niet ingevuld","OK")</f>
        <v>Nog niet ingevuld</v>
      </c>
    </row>
    <row r="13" spans="1:4" x14ac:dyDescent="0.3">
      <c r="A13" t="s">
        <v>280</v>
      </c>
      <c r="B13" t="str">
        <f>IF(SUM(Instandhoudingsforfait!I15:AZ15)=0,"Nog niet ingevuld","OK")</f>
        <v>Nog niet ingevuld</v>
      </c>
    </row>
    <row r="14" spans="1:4" x14ac:dyDescent="0.3">
      <c r="A14" t="s">
        <v>281</v>
      </c>
      <c r="B14" t="str">
        <f>IF(SUM(Instandhoudingsforfait!B27:AZ34)=0,"Nog niet ingevuld","OK")</f>
        <v>Nog niet ingevuld</v>
      </c>
    </row>
    <row r="15" spans="1:4" x14ac:dyDescent="0.3">
      <c r="A15" t="s">
        <v>282</v>
      </c>
      <c r="B15" t="str">
        <f>IF(AND(Instandhoudingsforfait!B37="",Instandhoudingsforfait!C37=""),"Nog niet Ingevuld",IF(AND(ISBLANK(Instandhoudingsforfait!B37)=FALSE,Instandhoudingsforfait!B37&lt;&gt;0,ISBLANK(Instandhoudingsforfait!C37)=TRUE),"Fout",IF(AND(ISBLANK(Instandhoudingsforfait!B37)=FALSE,Instandhoudingsforfait!B37=0),"Niet van toepassing","OK")))</f>
        <v>Nog niet Ingevuld</v>
      </c>
      <c r="C15" s="225"/>
    </row>
    <row r="16" spans="1:4" x14ac:dyDescent="0.3">
      <c r="A16" t="s">
        <v>283</v>
      </c>
      <c r="B16" t="str">
        <f>IF(SUM(Instandhoudingsforfait!B39:AZ55)=0,"Nog niet ingevuld","OK")</f>
        <v>Nog niet ingevuld</v>
      </c>
    </row>
    <row r="17" spans="1:9" x14ac:dyDescent="0.3">
      <c r="A17" t="s">
        <v>284</v>
      </c>
      <c r="B17" t="str">
        <f>IF(Instandhoudingsforfait!B58=0,"Nog niet ingevuld","OK")</f>
        <v>Nog niet ingevuld</v>
      </c>
    </row>
    <row r="18" spans="1:9" x14ac:dyDescent="0.3">
      <c r="A18" t="s">
        <v>285</v>
      </c>
      <c r="B18" t="str">
        <f>IF(ISERR(SUM(ratioanalyse!C11:E11,ratioanalyse!C18:E18,ratioanalyse!C25:E25,ratioanalyse!C30:E30,ratioanalyse!C35:E35,ratioanalyse!C42:E42))=TRUE,"Fout",IF(SUM(ratioanalyse!C11:E11,ratioanalyse!C18:E18,ratioanalyse!C25:E25,ratioanalyse!C30:E30,ratioanalyse!C35:E35,ratioanalyse!C42:E42)=0,"Fout","OK"))</f>
        <v>Fout</v>
      </c>
      <c r="C18" s="225"/>
      <c r="I18" s="225"/>
    </row>
    <row r="19" spans="1:9" x14ac:dyDescent="0.3">
      <c r="A19" t="s">
        <v>286</v>
      </c>
      <c r="B19" t="str">
        <f>IF(AND('analyse investeringskost'!B1=0,'analyse investeringskost'!B5=0,'analyse investeringskost'!B9=0),"Nog niet ingevuld","OK")</f>
        <v>Nog niet ingevuld</v>
      </c>
    </row>
    <row r="20" spans="1:9" x14ac:dyDescent="0.3">
      <c r="A20" t="s">
        <v>333</v>
      </c>
      <c r="B20" t="str">
        <f>IF(ISBLANK('Financiering (ex-)statutairen'!B1)=TRUE,"Nog niet ingevuld",IF('Financiering (ex-)statutairen'!B1="Nee","Niet van toepassing",IF(SUM('Financiering (ex-)statutairen'!B5:AY5)=0,"Nog niet ingevuld","OK")))</f>
        <v>Nog niet ingevuld</v>
      </c>
    </row>
    <row r="21" spans="1:9" x14ac:dyDescent="0.3">
      <c r="A21" t="str">
        <f>IF(OR('Financiering (ex-)statutairen'!B1="Nee",ISBLANK('Financiering (ex-)statutairen'!B1)=TRUE),"","  In projectie")</f>
        <v/>
      </c>
      <c r="B21" t="str">
        <f>IF(OR('Financiering (ex-)statutairen'!B1="Nee",ISBLANK('Financiering (ex-)statutairen'!B1)=TRUE),"",IF(B20="Nog niet ingevuld","",IF(SUM(Overview!B37:AY37)&gt;0,"Fout","OK")))</f>
        <v/>
      </c>
      <c r="D21" s="225"/>
    </row>
    <row r="23" spans="1:9" x14ac:dyDescent="0.3">
      <c r="D23" s="225"/>
    </row>
    <row r="24" spans="1:9" x14ac:dyDescent="0.3">
      <c r="D24" s="225"/>
    </row>
    <row r="1048575" spans="16384:16384" x14ac:dyDescent="0.3">
      <c r="XFD1048575" t="s">
        <v>287</v>
      </c>
    </row>
    <row r="1048576" spans="16384:16384" x14ac:dyDescent="0.3">
      <c r="XFD1048576" t="s">
        <v>288</v>
      </c>
    </row>
  </sheetData>
  <sheetProtection algorithmName="SHA-512" hashValue="JmX3LWnGpxTr1rO8OXjh2ZSa4/VDIq8YyPfFYIsRqbpdf6bIv2cQBNX2xVDE5H3RG95HZg0Bg46DxunX9hLiHQ==" saltValue="1brVRgkG7v7W8ssV9bn6Iw==" spinCount="100000" sheet="1" objects="1" scenarios="1"/>
  <conditionalFormatting sqref="C5">
    <cfRule type="expression" dxfId="0" priority="1">
      <formula>$B$5="Is het project in autofinanciering?"</formula>
    </cfRule>
  </conditionalFormatting>
  <dataValidations count="1">
    <dataValidation type="list" allowBlank="1" showInputMessage="1" showErrorMessage="1" sqref="C5" xr:uid="{DD4D7182-51AE-4A38-AC28-9F374C25C0CE}">
      <formula1>$XFD$1048575:$XFD$1048576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5EC6-E04A-4C67-9534-E51DD8854C35}">
  <dimension ref="A1"/>
  <sheetViews>
    <sheetView workbookViewId="0">
      <selection activeCell="A2" sqref="A2"/>
    </sheetView>
  </sheetViews>
  <sheetFormatPr defaultRowHeight="14.4" x14ac:dyDescent="0.3"/>
  <cols>
    <col min="1" max="16384" width="8.88671875" style="238"/>
  </cols>
  <sheetData>
    <row r="1" spans="1:1" customFormat="1" x14ac:dyDescent="0.3">
      <c r="A1" s="290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1AA7-D777-4A78-A56F-9FF57AD8DA04}">
  <dimension ref="A1:B9"/>
  <sheetViews>
    <sheetView tabSelected="1" workbookViewId="0">
      <selection activeCell="A11" sqref="A11"/>
    </sheetView>
  </sheetViews>
  <sheetFormatPr defaultRowHeight="14.4" x14ac:dyDescent="0.3"/>
  <sheetData>
    <row r="1" spans="1:2" x14ac:dyDescent="0.3">
      <c r="A1" s="289" t="s">
        <v>342</v>
      </c>
    </row>
    <row r="2" spans="1:2" x14ac:dyDescent="0.3">
      <c r="A2" s="225"/>
    </row>
    <row r="3" spans="1:2" x14ac:dyDescent="0.3">
      <c r="A3" s="234"/>
      <c r="B3" t="s">
        <v>292</v>
      </c>
    </row>
    <row r="4" spans="1:2" x14ac:dyDescent="0.3">
      <c r="A4" t="s">
        <v>343</v>
      </c>
    </row>
    <row r="5" spans="1:2" x14ac:dyDescent="0.3">
      <c r="A5" t="s">
        <v>347</v>
      </c>
    </row>
    <row r="6" spans="1:2" x14ac:dyDescent="0.3">
      <c r="A6" t="s">
        <v>344</v>
      </c>
    </row>
    <row r="7" spans="1:2" x14ac:dyDescent="0.3">
      <c r="A7" t="s">
        <v>341</v>
      </c>
    </row>
    <row r="8" spans="1:2" x14ac:dyDescent="0.3">
      <c r="A8" t="s">
        <v>345</v>
      </c>
    </row>
    <row r="9" spans="1:2" x14ac:dyDescent="0.3">
      <c r="A9" t="s">
        <v>353</v>
      </c>
    </row>
  </sheetData>
  <sheetProtection algorithmName="SHA-512" hashValue="pcaEryH5Zt+dxqXJZyWh7XRGNC/uobcZZVzdtlO9IDVwUn3dvBfmLt4K98bdZjm5Wjg3ZnjqXMliNKBxwau9kQ==" saltValue="0umSEgPsYWKnJ2PHAp/OQ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N50"/>
  <sheetViews>
    <sheetView workbookViewId="0">
      <selection activeCell="B1" sqref="B1"/>
    </sheetView>
  </sheetViews>
  <sheetFormatPr defaultColWidth="9.109375" defaultRowHeight="15" customHeight="1" x14ac:dyDescent="0.25"/>
  <cols>
    <col min="1" max="1" width="28.109375" style="1" customWidth="1"/>
    <col min="2" max="2" width="9.109375" style="2"/>
    <col min="3" max="3" width="12.6640625" style="1" customWidth="1"/>
    <col min="4" max="4" width="12.5546875" style="1" customWidth="1"/>
    <col min="5" max="7" width="12.6640625" style="1" customWidth="1"/>
    <col min="8" max="8" width="27.88671875" style="1" customWidth="1"/>
    <col min="9" max="9" width="9.109375" style="2"/>
    <col min="10" max="14" width="12.6640625" style="1" customWidth="1"/>
    <col min="15" max="16384" width="9.109375" style="1"/>
  </cols>
  <sheetData>
    <row r="1" spans="1:14" ht="15" customHeight="1" thickBot="1" x14ac:dyDescent="0.35">
      <c r="A1" s="217" t="s">
        <v>294</v>
      </c>
      <c r="B1" s="220"/>
    </row>
    <row r="2" spans="1:14" ht="15" customHeight="1" thickBot="1" x14ac:dyDescent="0.3">
      <c r="A2" s="44"/>
    </row>
    <row r="3" spans="1:14" ht="15" customHeight="1" thickBot="1" x14ac:dyDescent="0.3">
      <c r="A3" s="219" t="s">
        <v>0</v>
      </c>
      <c r="B3" s="220"/>
    </row>
    <row r="4" spans="1:14" ht="15" customHeight="1" thickBot="1" x14ac:dyDescent="0.3">
      <c r="A4" s="221" t="s">
        <v>1</v>
      </c>
      <c r="B4" s="220"/>
    </row>
    <row r="6" spans="1:14" ht="15" customHeight="1" thickBot="1" x14ac:dyDescent="0.3"/>
    <row r="7" spans="1:14" ht="15" customHeight="1" x14ac:dyDescent="0.25">
      <c r="A7" s="43" t="s">
        <v>2</v>
      </c>
      <c r="B7" s="41"/>
      <c r="C7" s="39"/>
      <c r="D7" s="40" t="s">
        <v>3</v>
      </c>
      <c r="E7" s="39"/>
      <c r="F7" s="39"/>
      <c r="G7" s="39"/>
      <c r="H7" s="42"/>
      <c r="I7" s="41"/>
      <c r="J7" s="39"/>
      <c r="K7" s="40" t="s">
        <v>4</v>
      </c>
      <c r="L7" s="39"/>
      <c r="M7" s="39"/>
      <c r="N7" s="38"/>
    </row>
    <row r="8" spans="1:14" ht="15" customHeight="1" x14ac:dyDescent="0.25">
      <c r="A8" s="37" t="s">
        <v>5</v>
      </c>
      <c r="B8" s="35" t="s">
        <v>6</v>
      </c>
      <c r="C8" s="36" t="str">
        <f>IF(ISBLANK(B4)=TRUE,"",D8-1)</f>
        <v/>
      </c>
      <c r="D8" s="36" t="str">
        <f>IF(ISBLANK(B4)=TRUE,"",E8-1)</f>
        <v/>
      </c>
      <c r="E8" s="36" t="str">
        <f>IF(ISBLANK(B4)=TRUE,"",F8-1)</f>
        <v/>
      </c>
      <c r="F8" s="36" t="str">
        <f>IF(ISBLANK(B4)=TRUE,"",G8-1)</f>
        <v/>
      </c>
      <c r="G8" s="34" t="str">
        <f>IF(ISBLANK(B4)=TRUE,"",B4)</f>
        <v/>
      </c>
      <c r="H8" s="14"/>
      <c r="I8" s="35" t="s">
        <v>6</v>
      </c>
      <c r="J8" s="34" t="str">
        <f>IF(ISBLANK(B4)=TRUE,"",K8-1)</f>
        <v/>
      </c>
      <c r="K8" s="34" t="str">
        <f>IF(ISBLANK(B4)=TRUE,"",L8-1)</f>
        <v/>
      </c>
      <c r="L8" s="34" t="str">
        <f>IF(ISBLANK(B4)=TRUE,"",M8-1)</f>
        <v/>
      </c>
      <c r="M8" s="34" t="str">
        <f>IF(ISBLANK(B4)=TRUE,"",N8-1)</f>
        <v/>
      </c>
      <c r="N8" s="311" t="str">
        <f>IF(ISBLANK(B4)=TRUE,"",B4)</f>
        <v/>
      </c>
    </row>
    <row r="9" spans="1:14" ht="15" customHeight="1" x14ac:dyDescent="0.25">
      <c r="A9" s="29" t="s">
        <v>7</v>
      </c>
      <c r="B9" s="15" t="s">
        <v>8</v>
      </c>
      <c r="C9" s="13">
        <f>C11+C12+C14+C25</f>
        <v>0</v>
      </c>
      <c r="D9" s="12">
        <f>D11+D12+D14+D25</f>
        <v>0</v>
      </c>
      <c r="E9" s="13">
        <f>E11+E12+E14+E25</f>
        <v>0</v>
      </c>
      <c r="F9" s="12">
        <f>F11+F12+F14+F25</f>
        <v>0</v>
      </c>
      <c r="G9" s="13">
        <f>G11+G12+G14+G25</f>
        <v>0</v>
      </c>
      <c r="H9" s="33" t="s">
        <v>9</v>
      </c>
      <c r="I9" s="2" t="s">
        <v>10</v>
      </c>
      <c r="J9" s="13">
        <f>SUM(J11:J16)</f>
        <v>0</v>
      </c>
      <c r="K9" s="13">
        <f>SUM(K11:K16)</f>
        <v>0</v>
      </c>
      <c r="L9" s="13">
        <f>SUM(L11:L16)</f>
        <v>0</v>
      </c>
      <c r="M9" s="13">
        <f>SUM(M11:M16)</f>
        <v>0</v>
      </c>
      <c r="N9" s="310">
        <f>SUM(N11:N16)</f>
        <v>0</v>
      </c>
    </row>
    <row r="10" spans="1:14" ht="15" customHeight="1" x14ac:dyDescent="0.25">
      <c r="A10" s="16"/>
      <c r="B10" s="15"/>
      <c r="C10" s="13"/>
      <c r="D10" s="12"/>
      <c r="E10" s="13"/>
      <c r="F10" s="12"/>
      <c r="G10" s="13"/>
      <c r="H10" s="14"/>
      <c r="J10" s="13"/>
      <c r="K10" s="12"/>
      <c r="L10" s="13"/>
      <c r="M10" s="12"/>
      <c r="N10" s="11"/>
    </row>
    <row r="11" spans="1:14" ht="15" customHeight="1" x14ac:dyDescent="0.25">
      <c r="A11" s="20" t="s">
        <v>11</v>
      </c>
      <c r="B11" s="15">
        <v>20</v>
      </c>
      <c r="C11" s="18"/>
      <c r="D11" s="19"/>
      <c r="E11" s="18"/>
      <c r="F11" s="18"/>
      <c r="G11" s="18"/>
      <c r="H11" s="14" t="s">
        <v>12</v>
      </c>
      <c r="I11" s="2">
        <v>10</v>
      </c>
      <c r="J11" s="18"/>
      <c r="K11" s="18"/>
      <c r="L11" s="18"/>
      <c r="M11" s="18"/>
      <c r="N11" s="21"/>
    </row>
    <row r="12" spans="1:14" ht="15" customHeight="1" x14ac:dyDescent="0.25">
      <c r="A12" s="20" t="s">
        <v>13</v>
      </c>
      <c r="B12" s="15">
        <v>21</v>
      </c>
      <c r="C12" s="18"/>
      <c r="D12" s="19"/>
      <c r="E12" s="18"/>
      <c r="F12" s="19"/>
      <c r="G12" s="18"/>
      <c r="H12" s="14" t="s">
        <v>14</v>
      </c>
      <c r="I12" s="2">
        <v>12</v>
      </c>
      <c r="J12" s="18"/>
      <c r="K12" s="19"/>
      <c r="L12" s="18"/>
      <c r="M12" s="18"/>
      <c r="N12" s="21"/>
    </row>
    <row r="13" spans="1:14" ht="15" customHeight="1" x14ac:dyDescent="0.25">
      <c r="A13" s="16"/>
      <c r="B13" s="15"/>
      <c r="C13" s="13"/>
      <c r="D13" s="12"/>
      <c r="E13" s="13"/>
      <c r="F13" s="12"/>
      <c r="G13" s="13"/>
      <c r="H13" s="14" t="s">
        <v>15</v>
      </c>
      <c r="I13" s="2">
        <v>13</v>
      </c>
      <c r="J13" s="18"/>
      <c r="K13" s="19"/>
      <c r="L13" s="18"/>
      <c r="M13" s="18"/>
      <c r="N13" s="21"/>
    </row>
    <row r="14" spans="1:14" ht="15" customHeight="1" x14ac:dyDescent="0.25">
      <c r="A14" s="20" t="s">
        <v>16</v>
      </c>
      <c r="B14" s="15"/>
      <c r="C14" s="13">
        <f>SUM(C16:C21)</f>
        <v>0</v>
      </c>
      <c r="D14" s="12">
        <f>SUM(D16:D21)</f>
        <v>0</v>
      </c>
      <c r="E14" s="13">
        <f>SUM(E16:E21)</f>
        <v>0</v>
      </c>
      <c r="F14" s="12">
        <f>SUM(F16:F21)</f>
        <v>0</v>
      </c>
      <c r="G14" s="13">
        <f>SUM(G16:G21)</f>
        <v>0</v>
      </c>
      <c r="H14" s="14" t="s">
        <v>17</v>
      </c>
      <c r="I14" s="2">
        <v>14</v>
      </c>
      <c r="J14" s="18"/>
      <c r="K14" s="19"/>
      <c r="L14" s="18"/>
      <c r="M14" s="18"/>
      <c r="N14" s="21"/>
    </row>
    <row r="15" spans="1:14" ht="15" customHeight="1" x14ac:dyDescent="0.25">
      <c r="A15" s="16"/>
      <c r="B15" s="15"/>
      <c r="C15" s="13"/>
      <c r="D15" s="12"/>
      <c r="E15" s="13"/>
      <c r="F15" s="12"/>
      <c r="G15" s="13"/>
      <c r="H15" s="14" t="s">
        <v>18</v>
      </c>
      <c r="I15" s="2">
        <v>15</v>
      </c>
      <c r="J15" s="18"/>
      <c r="K15" s="19"/>
      <c r="L15" s="18"/>
      <c r="M15" s="18"/>
      <c r="N15" s="21"/>
    </row>
    <row r="16" spans="1:14" ht="15" customHeight="1" x14ac:dyDescent="0.25">
      <c r="A16" s="16" t="s">
        <v>19</v>
      </c>
      <c r="B16" s="15">
        <v>22</v>
      </c>
      <c r="C16" s="18"/>
      <c r="D16" s="19"/>
      <c r="E16" s="18"/>
      <c r="F16" s="18"/>
      <c r="G16" s="18"/>
      <c r="H16" s="14" t="s">
        <v>20</v>
      </c>
      <c r="I16" s="2">
        <v>18</v>
      </c>
      <c r="J16" s="18"/>
      <c r="K16" s="19"/>
      <c r="L16" s="18"/>
      <c r="M16" s="18"/>
      <c r="N16" s="21"/>
    </row>
    <row r="17" spans="1:14" ht="15" customHeight="1" x14ac:dyDescent="0.25">
      <c r="A17" s="16" t="s">
        <v>21</v>
      </c>
      <c r="B17" s="15">
        <v>23</v>
      </c>
      <c r="C17" s="18"/>
      <c r="D17" s="19"/>
      <c r="E17" s="18"/>
      <c r="F17" s="18"/>
      <c r="G17" s="18"/>
      <c r="H17" s="14" t="s">
        <v>22</v>
      </c>
      <c r="I17" s="2">
        <v>16</v>
      </c>
      <c r="J17" s="18"/>
      <c r="K17" s="19"/>
      <c r="L17" s="18"/>
      <c r="M17" s="19"/>
      <c r="N17" s="21"/>
    </row>
    <row r="18" spans="1:14" ht="15" customHeight="1" x14ac:dyDescent="0.25">
      <c r="A18" s="16" t="s">
        <v>23</v>
      </c>
      <c r="B18" s="15">
        <v>24</v>
      </c>
      <c r="C18" s="18"/>
      <c r="D18" s="19"/>
      <c r="E18" s="18"/>
      <c r="F18" s="18"/>
      <c r="G18" s="18"/>
      <c r="H18" s="14"/>
      <c r="J18" s="13"/>
      <c r="K18" s="12"/>
      <c r="L18" s="13"/>
      <c r="M18" s="12"/>
      <c r="N18" s="11"/>
    </row>
    <row r="19" spans="1:14" ht="15" customHeight="1" x14ac:dyDescent="0.25">
      <c r="A19" s="16" t="s">
        <v>24</v>
      </c>
      <c r="B19" s="15">
        <v>25</v>
      </c>
      <c r="C19" s="18"/>
      <c r="D19" s="19"/>
      <c r="E19" s="18"/>
      <c r="F19" s="18"/>
      <c r="G19" s="18"/>
      <c r="H19" s="33" t="s">
        <v>25</v>
      </c>
      <c r="I19" s="31" t="s">
        <v>26</v>
      </c>
      <c r="J19" s="13">
        <f>J22+J28+J29+J30+J32+J33+J34+J39+J40+J43+J44</f>
        <v>0</v>
      </c>
      <c r="K19" s="13">
        <f>K22+K28+K29+K30+K32+K33+K34+K39+K40+K43+K44</f>
        <v>0</v>
      </c>
      <c r="L19" s="13">
        <f>L22+L28+L29+L30+L32+L33+L34+L39+L40+L43+L44</f>
        <v>0</v>
      </c>
      <c r="M19" s="13">
        <f>M22+M28+M29+M30+M32+M33+M34+M39+M40+M43+M44</f>
        <v>0</v>
      </c>
      <c r="N19" s="11">
        <f>N22+N28+N29+N30+N32+N33+N34+N39+N40+N43+N44</f>
        <v>0</v>
      </c>
    </row>
    <row r="20" spans="1:14" ht="15" customHeight="1" x14ac:dyDescent="0.25">
      <c r="A20" s="16" t="s">
        <v>27</v>
      </c>
      <c r="B20" s="15">
        <v>26</v>
      </c>
      <c r="C20" s="18"/>
      <c r="D20" s="19"/>
      <c r="E20" s="18"/>
      <c r="F20" s="18"/>
      <c r="G20" s="18"/>
      <c r="H20" s="32"/>
      <c r="I20" s="31"/>
      <c r="J20" s="13"/>
      <c r="K20" s="12"/>
      <c r="L20" s="13"/>
      <c r="M20" s="12"/>
      <c r="N20" s="11"/>
    </row>
    <row r="21" spans="1:14" ht="15" customHeight="1" x14ac:dyDescent="0.25">
      <c r="A21" s="16" t="s">
        <v>28</v>
      </c>
      <c r="B21" s="15">
        <v>27</v>
      </c>
      <c r="C21" s="18"/>
      <c r="D21" s="19"/>
      <c r="E21" s="18"/>
      <c r="F21" s="18"/>
      <c r="G21" s="18"/>
      <c r="H21" s="27" t="s">
        <v>29</v>
      </c>
      <c r="I21" s="31"/>
      <c r="J21" s="13">
        <f>J22+J28+J29+J30</f>
        <v>0</v>
      </c>
      <c r="K21" s="13">
        <f>K22+K28+K29+K30</f>
        <v>0</v>
      </c>
      <c r="L21" s="13">
        <f>L22+L28+L29+L30</f>
        <v>0</v>
      </c>
      <c r="M21" s="13">
        <f>M22+M28+M29+M30</f>
        <v>0</v>
      </c>
      <c r="N21" s="11">
        <f>N22+N28+N29+N30</f>
        <v>0</v>
      </c>
    </row>
    <row r="22" spans="1:14" ht="15" customHeight="1" x14ac:dyDescent="0.25">
      <c r="A22" s="16"/>
      <c r="B22" s="15"/>
      <c r="C22" s="18"/>
      <c r="D22" s="19"/>
      <c r="E22" s="18"/>
      <c r="F22" s="19"/>
      <c r="G22" s="18"/>
      <c r="H22" s="14" t="s">
        <v>30</v>
      </c>
      <c r="I22" s="31" t="s">
        <v>31</v>
      </c>
      <c r="J22" s="13">
        <f>SUM(J23:J27)</f>
        <v>0</v>
      </c>
      <c r="K22" s="13">
        <f>SUM(K23:K27)</f>
        <v>0</v>
      </c>
      <c r="L22" s="13">
        <f>SUM(L23:L27)</f>
        <v>0</v>
      </c>
      <c r="M22" s="13">
        <f>SUM(M23:M27)</f>
        <v>0</v>
      </c>
      <c r="N22" s="30">
        <f>SUM(N23:N27)</f>
        <v>0</v>
      </c>
    </row>
    <row r="23" spans="1:14" ht="15" customHeight="1" x14ac:dyDescent="0.25">
      <c r="A23" s="16"/>
      <c r="B23" s="15"/>
      <c r="C23" s="18"/>
      <c r="D23" s="19"/>
      <c r="E23" s="18"/>
      <c r="F23" s="19"/>
      <c r="G23" s="18"/>
      <c r="H23" s="14" t="s">
        <v>32</v>
      </c>
      <c r="I23" s="2">
        <v>170</v>
      </c>
      <c r="J23" s="18"/>
      <c r="K23" s="19"/>
      <c r="L23" s="18"/>
      <c r="M23" s="19"/>
      <c r="N23" s="21"/>
    </row>
    <row r="24" spans="1:14" ht="15" customHeight="1" x14ac:dyDescent="0.25">
      <c r="A24" s="16"/>
      <c r="B24" s="15"/>
      <c r="C24" s="18"/>
      <c r="D24" s="19"/>
      <c r="E24" s="18"/>
      <c r="F24" s="19"/>
      <c r="G24" s="18"/>
      <c r="H24" s="14" t="s">
        <v>33</v>
      </c>
      <c r="I24" s="2">
        <v>171</v>
      </c>
      <c r="J24" s="18"/>
      <c r="K24" s="19"/>
      <c r="L24" s="18"/>
      <c r="M24" s="19"/>
      <c r="N24" s="21"/>
    </row>
    <row r="25" spans="1:14" ht="15" customHeight="1" x14ac:dyDescent="0.25">
      <c r="A25" s="20" t="s">
        <v>34</v>
      </c>
      <c r="B25" s="15">
        <v>28</v>
      </c>
      <c r="C25" s="18"/>
      <c r="D25" s="19"/>
      <c r="E25" s="18"/>
      <c r="F25" s="19"/>
      <c r="G25" s="18"/>
      <c r="H25" s="14" t="s">
        <v>35</v>
      </c>
      <c r="I25" s="2">
        <v>172</v>
      </c>
      <c r="J25" s="18"/>
      <c r="K25" s="19"/>
      <c r="L25" s="18"/>
      <c r="M25" s="19"/>
      <c r="N25" s="21"/>
    </row>
    <row r="26" spans="1:14" ht="15" customHeight="1" x14ac:dyDescent="0.25">
      <c r="A26" s="16"/>
      <c r="B26" s="15"/>
      <c r="C26" s="13"/>
      <c r="D26" s="12"/>
      <c r="E26" s="13"/>
      <c r="F26" s="12"/>
      <c r="G26" s="13"/>
      <c r="H26" s="14" t="s">
        <v>36</v>
      </c>
      <c r="I26" s="2">
        <v>173</v>
      </c>
      <c r="J26" s="18"/>
      <c r="K26" s="19"/>
      <c r="L26" s="18"/>
      <c r="M26" s="19"/>
      <c r="N26" s="21"/>
    </row>
    <row r="27" spans="1:14" ht="15" customHeight="1" x14ac:dyDescent="0.25">
      <c r="A27" s="29" t="s">
        <v>37</v>
      </c>
      <c r="B27" s="15" t="s">
        <v>38</v>
      </c>
      <c r="C27" s="13">
        <f>C29+C31+C34+C41+C44+C45+C46</f>
        <v>0</v>
      </c>
      <c r="D27" s="13">
        <f>D29+D31+D34+D41+D44+D45+D46</f>
        <v>0</v>
      </c>
      <c r="E27" s="13">
        <f>E29+E31+E34+E41+E44+E45+E46</f>
        <v>0</v>
      </c>
      <c r="F27" s="13">
        <f>F29+F31+F34+F41+F44+F45+F46</f>
        <v>0</v>
      </c>
      <c r="G27" s="13">
        <f>G29+G31+G34+G41+G44+G45+G46</f>
        <v>0</v>
      </c>
      <c r="H27" s="14" t="s">
        <v>39</v>
      </c>
      <c r="I27" s="2">
        <v>174</v>
      </c>
      <c r="J27" s="18"/>
      <c r="K27" s="19"/>
      <c r="L27" s="18"/>
      <c r="M27" s="19"/>
      <c r="N27" s="21"/>
    </row>
    <row r="28" spans="1:14" ht="15" customHeight="1" x14ac:dyDescent="0.25">
      <c r="A28" s="16"/>
      <c r="B28" s="15"/>
      <c r="C28" s="13"/>
      <c r="D28" s="12"/>
      <c r="E28" s="13"/>
      <c r="F28" s="12"/>
      <c r="G28" s="13"/>
      <c r="H28" s="14" t="s">
        <v>40</v>
      </c>
      <c r="I28" s="2">
        <v>175</v>
      </c>
      <c r="J28" s="18"/>
      <c r="K28" s="19"/>
      <c r="L28" s="18"/>
      <c r="M28" s="19"/>
      <c r="N28" s="21"/>
    </row>
    <row r="29" spans="1:14" ht="15" customHeight="1" x14ac:dyDescent="0.25">
      <c r="A29" s="20" t="s">
        <v>41</v>
      </c>
      <c r="B29" s="15">
        <v>29</v>
      </c>
      <c r="C29" s="18"/>
      <c r="D29" s="19"/>
      <c r="E29" s="18"/>
      <c r="F29" s="19"/>
      <c r="G29" s="18"/>
      <c r="H29" s="14" t="s">
        <v>42</v>
      </c>
      <c r="I29" s="2">
        <v>177</v>
      </c>
      <c r="J29" s="18"/>
      <c r="K29" s="18"/>
      <c r="L29" s="18"/>
      <c r="M29" s="18"/>
      <c r="N29" s="21"/>
    </row>
    <row r="30" spans="1:14" ht="15" customHeight="1" x14ac:dyDescent="0.25">
      <c r="A30" s="28"/>
      <c r="B30" s="15"/>
      <c r="C30" s="18"/>
      <c r="D30" s="19"/>
      <c r="E30" s="18"/>
      <c r="F30" s="19"/>
      <c r="G30" s="18"/>
      <c r="H30" s="14" t="s">
        <v>43</v>
      </c>
      <c r="I30" s="25" t="s">
        <v>44</v>
      </c>
      <c r="J30" s="18"/>
      <c r="K30" s="19"/>
      <c r="L30" s="18"/>
      <c r="M30" s="19"/>
      <c r="N30" s="21"/>
    </row>
    <row r="31" spans="1:14" ht="15" customHeight="1" x14ac:dyDescent="0.25">
      <c r="A31" s="20" t="s">
        <v>45</v>
      </c>
      <c r="B31" s="15">
        <v>3</v>
      </c>
      <c r="C31" s="18"/>
      <c r="D31" s="19"/>
      <c r="E31" s="18"/>
      <c r="F31" s="18"/>
      <c r="G31" s="18"/>
      <c r="H31" s="326" t="s">
        <v>46</v>
      </c>
      <c r="I31" s="327"/>
      <c r="J31" s="317">
        <f>J32+J33+J34+J39+J40+J43</f>
        <v>0</v>
      </c>
      <c r="K31" s="317">
        <f>K32+K33+K34+K39+K40+K43</f>
        <v>0</v>
      </c>
      <c r="L31" s="317">
        <f>L32+L33+L34+L39+L40+L43</f>
        <v>0</v>
      </c>
      <c r="M31" s="317">
        <f>M32+M33+M34+M39+M40+M43</f>
        <v>0</v>
      </c>
      <c r="N31" s="328">
        <f>N32+N33+N34+N39+N40+N43</f>
        <v>0</v>
      </c>
    </row>
    <row r="32" spans="1:14" ht="15" customHeight="1" x14ac:dyDescent="0.25">
      <c r="A32" s="16"/>
      <c r="B32" s="15"/>
      <c r="C32" s="18"/>
      <c r="D32" s="19"/>
      <c r="E32" s="18"/>
      <c r="F32" s="19"/>
      <c r="G32" s="18"/>
      <c r="H32" s="14" t="s">
        <v>47</v>
      </c>
      <c r="I32" s="2">
        <v>42</v>
      </c>
      <c r="J32" s="18"/>
      <c r="K32" s="19"/>
      <c r="L32" s="18"/>
      <c r="M32" s="19"/>
      <c r="N32" s="21"/>
    </row>
    <row r="33" spans="1:14" ht="15" customHeight="1" x14ac:dyDescent="0.25">
      <c r="A33" s="20" t="s">
        <v>48</v>
      </c>
      <c r="B33" s="15"/>
      <c r="C33" s="13">
        <f>C34+C41</f>
        <v>0</v>
      </c>
      <c r="D33" s="13">
        <f>D34+D41</f>
        <v>0</v>
      </c>
      <c r="E33" s="13">
        <f>E34+E41</f>
        <v>0</v>
      </c>
      <c r="F33" s="13">
        <f>F34+F41</f>
        <v>0</v>
      </c>
      <c r="G33" s="13">
        <f>G34+G41</f>
        <v>0</v>
      </c>
      <c r="H33" s="14" t="s">
        <v>49</v>
      </c>
      <c r="I33" s="2">
        <v>43</v>
      </c>
      <c r="J33" s="18"/>
      <c r="K33" s="19"/>
      <c r="L33" s="18"/>
      <c r="M33" s="19"/>
      <c r="N33" s="21"/>
    </row>
    <row r="34" spans="1:14" ht="15" customHeight="1" x14ac:dyDescent="0.25">
      <c r="A34" s="16" t="s">
        <v>50</v>
      </c>
      <c r="B34" s="17" t="s">
        <v>51</v>
      </c>
      <c r="C34" s="13">
        <f>SUM(C35:C40)</f>
        <v>0</v>
      </c>
      <c r="D34" s="12">
        <f>SUM(D35:D40)</f>
        <v>0</v>
      </c>
      <c r="E34" s="13">
        <f>SUM(E35:E40)</f>
        <v>0</v>
      </c>
      <c r="F34" s="13">
        <f>SUM(F35:F40)</f>
        <v>0</v>
      </c>
      <c r="G34" s="12">
        <f>SUM(G35:G40)</f>
        <v>0</v>
      </c>
      <c r="H34" s="14" t="s">
        <v>52</v>
      </c>
      <c r="I34" s="22">
        <v>44</v>
      </c>
      <c r="J34" s="13">
        <f>SUM(J35:J38)</f>
        <v>0</v>
      </c>
      <c r="K34" s="13">
        <f>SUM(K35:K38)</f>
        <v>0</v>
      </c>
      <c r="L34" s="13">
        <f>SUM(L35:L38)</f>
        <v>0</v>
      </c>
      <c r="M34" s="13">
        <f>SUM(M35:M38)</f>
        <v>0</v>
      </c>
      <c r="N34" s="11">
        <f>SUM(N35:N38)</f>
        <v>0</v>
      </c>
    </row>
    <row r="35" spans="1:14" ht="15" customHeight="1" x14ac:dyDescent="0.25">
      <c r="A35" s="16" t="s">
        <v>53</v>
      </c>
      <c r="B35" s="15">
        <v>400</v>
      </c>
      <c r="C35" s="18"/>
      <c r="D35" s="19"/>
      <c r="E35" s="18"/>
      <c r="F35" s="18"/>
      <c r="G35" s="18"/>
      <c r="H35" s="14" t="s">
        <v>54</v>
      </c>
      <c r="I35" s="25" t="s">
        <v>55</v>
      </c>
      <c r="J35" s="18"/>
      <c r="K35" s="19"/>
      <c r="L35" s="18"/>
      <c r="M35" s="19"/>
      <c r="N35" s="21"/>
    </row>
    <row r="36" spans="1:14" ht="15" customHeight="1" x14ac:dyDescent="0.25">
      <c r="A36" s="16" t="s">
        <v>56</v>
      </c>
      <c r="B36" s="15">
        <v>401</v>
      </c>
      <c r="C36" s="18"/>
      <c r="D36" s="19"/>
      <c r="E36" s="18"/>
      <c r="F36" s="18"/>
      <c r="G36" s="18"/>
      <c r="H36" s="329"/>
      <c r="I36" s="330"/>
      <c r="J36" s="317"/>
      <c r="K36" s="331"/>
      <c r="L36" s="317"/>
      <c r="M36" s="331"/>
      <c r="N36" s="328"/>
    </row>
    <row r="37" spans="1:14" ht="15" customHeight="1" x14ac:dyDescent="0.25">
      <c r="A37" s="16" t="s">
        <v>57</v>
      </c>
      <c r="B37" s="15">
        <v>402</v>
      </c>
      <c r="C37" s="18"/>
      <c r="D37" s="19"/>
      <c r="E37" s="18"/>
      <c r="F37" s="18"/>
      <c r="G37" s="18"/>
      <c r="H37" s="14" t="s">
        <v>58</v>
      </c>
      <c r="I37" s="2">
        <v>443</v>
      </c>
      <c r="J37" s="18"/>
      <c r="K37" s="19"/>
      <c r="L37" s="18"/>
      <c r="M37" s="19"/>
      <c r="N37" s="21"/>
    </row>
    <row r="38" spans="1:14" ht="15" customHeight="1" x14ac:dyDescent="0.25">
      <c r="A38" s="16" t="s">
        <v>59</v>
      </c>
      <c r="B38" s="15">
        <v>403</v>
      </c>
      <c r="C38" s="18"/>
      <c r="D38" s="19"/>
      <c r="E38" s="18"/>
      <c r="F38" s="18"/>
      <c r="G38" s="18"/>
      <c r="H38" s="14" t="s">
        <v>60</v>
      </c>
      <c r="I38" s="2">
        <v>445</v>
      </c>
      <c r="J38" s="18"/>
      <c r="K38" s="19"/>
      <c r="L38" s="18"/>
      <c r="M38" s="19"/>
      <c r="N38" s="21"/>
    </row>
    <row r="39" spans="1:14" ht="15" customHeight="1" x14ac:dyDescent="0.25">
      <c r="A39" s="16" t="s">
        <v>61</v>
      </c>
      <c r="B39" s="15">
        <v>404</v>
      </c>
      <c r="C39" s="18"/>
      <c r="D39" s="19"/>
      <c r="E39" s="18"/>
      <c r="F39" s="18"/>
      <c r="G39" s="18"/>
      <c r="H39" s="14" t="s">
        <v>62</v>
      </c>
      <c r="I39" s="2">
        <v>46</v>
      </c>
      <c r="J39" s="18"/>
      <c r="K39" s="19"/>
      <c r="L39" s="18"/>
      <c r="M39" s="19"/>
      <c r="N39" s="21"/>
    </row>
    <row r="40" spans="1:14" ht="15" customHeight="1" x14ac:dyDescent="0.25">
      <c r="A40" s="16" t="s">
        <v>63</v>
      </c>
      <c r="B40" s="24" t="s">
        <v>64</v>
      </c>
      <c r="C40" s="18"/>
      <c r="D40" s="19"/>
      <c r="E40" s="18"/>
      <c r="F40" s="18"/>
      <c r="G40" s="18"/>
      <c r="H40" s="14" t="s">
        <v>65</v>
      </c>
      <c r="I40" s="22">
        <v>45</v>
      </c>
      <c r="J40" s="13">
        <f>SUM(J41:J42)</f>
        <v>0</v>
      </c>
      <c r="K40" s="13">
        <f>SUM(K41:K42)</f>
        <v>0</v>
      </c>
      <c r="L40" s="26">
        <f>SUM(L41:L42)</f>
        <v>0</v>
      </c>
      <c r="M40" s="12">
        <f>SUM(M41:M42)</f>
        <v>0</v>
      </c>
      <c r="N40" s="11">
        <f>SUM(N41:N42)</f>
        <v>0</v>
      </c>
    </row>
    <row r="41" spans="1:14" ht="15" customHeight="1" x14ac:dyDescent="0.25">
      <c r="A41" s="16" t="s">
        <v>66</v>
      </c>
      <c r="B41" s="17">
        <v>41</v>
      </c>
      <c r="C41" s="13">
        <f>SUM(C42:C43)</f>
        <v>0</v>
      </c>
      <c r="D41" s="13">
        <f>SUM(D42:D43)</f>
        <v>0</v>
      </c>
      <c r="E41" s="13">
        <f>SUM(E42:E43)</f>
        <v>0</v>
      </c>
      <c r="F41" s="13">
        <f>SUM(F42:F43)</f>
        <v>0</v>
      </c>
      <c r="G41" s="13">
        <f>SUM(G42:G43)</f>
        <v>0</v>
      </c>
      <c r="H41" s="14" t="s">
        <v>67</v>
      </c>
      <c r="I41" s="25" t="s">
        <v>68</v>
      </c>
      <c r="J41" s="18"/>
      <c r="K41" s="19"/>
      <c r="L41" s="18"/>
      <c r="M41" s="19"/>
      <c r="N41" s="21"/>
    </row>
    <row r="42" spans="1:14" ht="15" customHeight="1" x14ac:dyDescent="0.25">
      <c r="A42" s="16" t="s">
        <v>69</v>
      </c>
      <c r="B42" s="15">
        <v>415</v>
      </c>
      <c r="C42" s="18"/>
      <c r="D42" s="19"/>
      <c r="E42" s="18"/>
      <c r="F42" s="19"/>
      <c r="G42" s="18"/>
      <c r="H42" s="14" t="s">
        <v>70</v>
      </c>
      <c r="I42" s="25" t="s">
        <v>71</v>
      </c>
      <c r="J42" s="18"/>
      <c r="K42" s="19"/>
      <c r="L42" s="18"/>
      <c r="M42" s="19"/>
      <c r="N42" s="21"/>
    </row>
    <row r="43" spans="1:14" ht="15" customHeight="1" x14ac:dyDescent="0.25">
      <c r="A43" s="16" t="s">
        <v>72</v>
      </c>
      <c r="B43" s="24" t="s">
        <v>73</v>
      </c>
      <c r="C43" s="18"/>
      <c r="D43" s="19"/>
      <c r="E43" s="18"/>
      <c r="F43" s="18"/>
      <c r="G43" s="18"/>
      <c r="H43" s="14" t="s">
        <v>74</v>
      </c>
      <c r="I43" s="22" t="s">
        <v>75</v>
      </c>
      <c r="J43" s="18"/>
      <c r="K43" s="19"/>
      <c r="L43" s="18"/>
      <c r="M43" s="18"/>
      <c r="N43" s="21"/>
    </row>
    <row r="44" spans="1:14" ht="15" customHeight="1" x14ac:dyDescent="0.25">
      <c r="A44" s="20" t="s">
        <v>76</v>
      </c>
      <c r="B44" s="17" t="s">
        <v>77</v>
      </c>
      <c r="C44" s="18"/>
      <c r="D44" s="19"/>
      <c r="E44" s="18"/>
      <c r="F44" s="19"/>
      <c r="G44" s="18"/>
      <c r="H44" s="23" t="s">
        <v>78</v>
      </c>
      <c r="I44" s="22" t="s">
        <v>79</v>
      </c>
      <c r="J44" s="18"/>
      <c r="K44" s="19"/>
      <c r="L44" s="18"/>
      <c r="M44" s="19"/>
      <c r="N44" s="21"/>
    </row>
    <row r="45" spans="1:14" ht="15" customHeight="1" x14ac:dyDescent="0.25">
      <c r="A45" s="20" t="s">
        <v>80</v>
      </c>
      <c r="B45" s="17" t="s">
        <v>81</v>
      </c>
      <c r="C45" s="18"/>
      <c r="D45" s="19"/>
      <c r="E45" s="18"/>
      <c r="F45" s="18"/>
      <c r="G45" s="18"/>
      <c r="H45" s="14"/>
      <c r="J45" s="13"/>
      <c r="K45" s="12"/>
      <c r="L45" s="13"/>
      <c r="M45" s="12"/>
      <c r="N45" s="11"/>
    </row>
    <row r="46" spans="1:14" ht="15" customHeight="1" x14ac:dyDescent="0.25">
      <c r="A46" s="20" t="s">
        <v>82</v>
      </c>
      <c r="B46" s="17" t="s">
        <v>83</v>
      </c>
      <c r="C46" s="18"/>
      <c r="D46" s="19"/>
      <c r="E46" s="18"/>
      <c r="F46" s="18"/>
      <c r="G46" s="18"/>
      <c r="H46" s="14"/>
      <c r="J46" s="13"/>
      <c r="K46" s="12"/>
      <c r="L46" s="13"/>
      <c r="M46" s="12"/>
      <c r="N46" s="11"/>
    </row>
    <row r="47" spans="1:14" ht="15" customHeight="1" x14ac:dyDescent="0.25">
      <c r="A47" s="16"/>
      <c r="B47" s="17"/>
      <c r="C47" s="13"/>
      <c r="D47" s="12"/>
      <c r="E47" s="13"/>
      <c r="F47" s="12"/>
      <c r="G47" s="13"/>
      <c r="H47" s="14"/>
      <c r="J47" s="13"/>
      <c r="K47" s="12"/>
      <c r="L47" s="13"/>
      <c r="M47" s="12"/>
      <c r="N47" s="11"/>
    </row>
    <row r="48" spans="1:14" ht="15" customHeight="1" x14ac:dyDescent="0.25">
      <c r="A48" s="16"/>
      <c r="B48" s="15"/>
      <c r="C48" s="13"/>
      <c r="D48" s="12"/>
      <c r="E48" s="13"/>
      <c r="F48" s="12"/>
      <c r="G48" s="13"/>
      <c r="H48" s="14"/>
      <c r="J48" s="13"/>
      <c r="K48" s="12"/>
      <c r="L48" s="13"/>
      <c r="M48" s="12"/>
      <c r="N48" s="11"/>
    </row>
    <row r="49" spans="1:14" ht="15" customHeight="1" x14ac:dyDescent="0.25">
      <c r="A49" s="16"/>
      <c r="B49" s="15"/>
      <c r="C49" s="13"/>
      <c r="D49" s="12"/>
      <c r="E49" s="13"/>
      <c r="F49" s="12"/>
      <c r="G49" s="13"/>
      <c r="H49" s="14"/>
      <c r="J49" s="13"/>
      <c r="K49" s="12"/>
      <c r="L49" s="13"/>
      <c r="M49" s="12"/>
      <c r="N49" s="11"/>
    </row>
    <row r="50" spans="1:14" ht="15" customHeight="1" thickBot="1" x14ac:dyDescent="0.3">
      <c r="A50" s="10" t="s">
        <v>84</v>
      </c>
      <c r="B50" s="9"/>
      <c r="C50" s="5">
        <f>C9+C27</f>
        <v>0</v>
      </c>
      <c r="D50" s="5">
        <f>D9+D27</f>
        <v>0</v>
      </c>
      <c r="E50" s="5">
        <f>E9+E27</f>
        <v>0</v>
      </c>
      <c r="F50" s="5">
        <f>F9+F27</f>
        <v>0</v>
      </c>
      <c r="G50" s="5">
        <f>G9+G27</f>
        <v>0</v>
      </c>
      <c r="H50" s="8" t="s">
        <v>85</v>
      </c>
      <c r="I50" s="7"/>
      <c r="J50" s="5">
        <f>J9+J19+J17</f>
        <v>0</v>
      </c>
      <c r="K50" s="6">
        <f>K9+K19+K17</f>
        <v>0</v>
      </c>
      <c r="L50" s="5">
        <f>L9+L19+L17</f>
        <v>0</v>
      </c>
      <c r="M50" s="4">
        <f>M9+M19+M17</f>
        <v>0</v>
      </c>
      <c r="N50" s="3">
        <f>N9+N19+N17</f>
        <v>0</v>
      </c>
    </row>
  </sheetData>
  <sheetProtection algorithmName="SHA-512" hashValue="zRGNFQIEi5kUgYijcd+/vBsMZp9orHPO1jmvARuAvHxyhJuz90lfo9DDY9RSBx6i597D15fBlhzgzsrl+EaCAA==" saltValue="m9JXIx20qAEVFtqg2t7vJA==" spinCount="100000" sheet="1" objects="1" scenarios="1"/>
  <conditionalFormatting sqref="B1">
    <cfRule type="expression" dxfId="126" priority="16">
      <formula>ISBLANK($B$1)=TRUE</formula>
    </cfRule>
  </conditionalFormatting>
  <conditionalFormatting sqref="B3">
    <cfRule type="expression" dxfId="125" priority="15">
      <formula>ISBLANK($B$3)=TRUE</formula>
    </cfRule>
  </conditionalFormatting>
  <conditionalFormatting sqref="B4">
    <cfRule type="expression" dxfId="124" priority="14">
      <formula>ISBLANK($B$4)=TRUE</formula>
    </cfRule>
  </conditionalFormatting>
  <conditionalFormatting sqref="C11:G12">
    <cfRule type="expression" dxfId="123" priority="13">
      <formula>ISBLANK(C11)=TRUE</formula>
    </cfRule>
  </conditionalFormatting>
  <conditionalFormatting sqref="C16:G21">
    <cfRule type="expression" dxfId="122" priority="12">
      <formula>ISBLANK(C16)=TRUE</formula>
    </cfRule>
  </conditionalFormatting>
  <conditionalFormatting sqref="C25:G25">
    <cfRule type="expression" dxfId="121" priority="11">
      <formula>ISBLANK(C25)=TRUE</formula>
    </cfRule>
  </conditionalFormatting>
  <conditionalFormatting sqref="C29:G29">
    <cfRule type="expression" dxfId="120" priority="10">
      <formula>ISBLANK(C29)=TRUE</formula>
    </cfRule>
  </conditionalFormatting>
  <conditionalFormatting sqref="C31:G31">
    <cfRule type="expression" dxfId="119" priority="9">
      <formula>ISBLANK(C31)=TRUE</formula>
    </cfRule>
  </conditionalFormatting>
  <conditionalFormatting sqref="C35:G40">
    <cfRule type="expression" dxfId="118" priority="8">
      <formula>ISBLANK(C35)=TRUE</formula>
    </cfRule>
  </conditionalFormatting>
  <conditionalFormatting sqref="C42:G46">
    <cfRule type="expression" dxfId="117" priority="7">
      <formula>ISBLANK(C42)=TRUE</formula>
    </cfRule>
  </conditionalFormatting>
  <conditionalFormatting sqref="J11:N17">
    <cfRule type="expression" dxfId="116" priority="6">
      <formula>ISBLANK(J11)=TRUE</formula>
    </cfRule>
  </conditionalFormatting>
  <conditionalFormatting sqref="J23:N30">
    <cfRule type="expression" dxfId="115" priority="5">
      <formula>ISBLANK(J23)=TRUE</formula>
    </cfRule>
  </conditionalFormatting>
  <conditionalFormatting sqref="J32:N33">
    <cfRule type="expression" dxfId="114" priority="4">
      <formula>ISBLANK(J32)=TRUE</formula>
    </cfRule>
  </conditionalFormatting>
  <conditionalFormatting sqref="J35:N35">
    <cfRule type="expression" dxfId="113" priority="3">
      <formula>ISBLANK(J35)=TRUE</formula>
    </cfRule>
  </conditionalFormatting>
  <conditionalFormatting sqref="J37:N39">
    <cfRule type="expression" dxfId="112" priority="2">
      <formula>ISBLANK(J37)=TRUE</formula>
    </cfRule>
  </conditionalFormatting>
  <conditionalFormatting sqref="J41:N44">
    <cfRule type="expression" dxfId="111" priority="1">
      <formula>ISBLANK(J41)=TRUE</formula>
    </cfRule>
  </conditionalFormatting>
  <pageMargins left="0.4" right="0.21" top="0.44" bottom="0.21" header="0.24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BA711"/>
  <sheetViews>
    <sheetView zoomScaleNormal="100" workbookViewId="0">
      <selection activeCell="B2" sqref="B2"/>
    </sheetView>
  </sheetViews>
  <sheetFormatPr defaultColWidth="9.109375" defaultRowHeight="13.2" x14ac:dyDescent="0.25"/>
  <cols>
    <col min="1" max="1" width="51.109375" style="45" bestFit="1" customWidth="1"/>
    <col min="2" max="2" width="9.109375" style="47"/>
    <col min="3" max="3" width="14.6640625" style="47" customWidth="1"/>
    <col min="4" max="4" width="14.6640625" style="46" customWidth="1"/>
    <col min="5" max="9" width="14.6640625" style="45" customWidth="1"/>
    <col min="10" max="52" width="15.88671875" style="45" customWidth="1"/>
    <col min="53" max="16384" width="9.109375" style="45"/>
  </cols>
  <sheetData>
    <row r="1" spans="1:52" ht="13.8" thickBot="1" x14ac:dyDescent="0.3">
      <c r="A1" s="222" t="s">
        <v>294</v>
      </c>
      <c r="B1" s="223" t="str">
        <f>IF(ISBLANK(Balans!B1),"",Balans!B1)</f>
        <v/>
      </c>
      <c r="C1" s="67"/>
      <c r="D1" s="66"/>
      <c r="E1" s="65"/>
      <c r="F1" s="65"/>
      <c r="G1" s="65"/>
      <c r="H1" s="65"/>
      <c r="I1" s="65"/>
      <c r="J1" s="65"/>
    </row>
    <row r="2" spans="1:52" ht="13.8" thickBot="1" x14ac:dyDescent="0.3">
      <c r="A2" s="222" t="s">
        <v>293</v>
      </c>
      <c r="B2" s="224"/>
      <c r="C2" s="216"/>
      <c r="D2" s="66"/>
      <c r="E2" s="65"/>
      <c r="F2" s="65"/>
      <c r="G2" s="65"/>
      <c r="H2" s="65"/>
      <c r="I2" s="65"/>
      <c r="J2" s="65"/>
    </row>
    <row r="3" spans="1:52" ht="13.8" thickBot="1" x14ac:dyDescent="0.3">
      <c r="A3" s="47"/>
      <c r="B3" s="67"/>
      <c r="C3" s="216"/>
      <c r="D3" s="66"/>
      <c r="E3" s="65"/>
      <c r="F3" s="65"/>
      <c r="G3" s="65"/>
      <c r="H3" s="65"/>
      <c r="I3" s="65"/>
      <c r="J3" s="65"/>
    </row>
    <row r="4" spans="1:52" s="59" customFormat="1" ht="20.100000000000001" customHeight="1" thickBot="1" x14ac:dyDescent="0.35">
      <c r="A4" s="64" t="s">
        <v>86</v>
      </c>
      <c r="B4" s="63"/>
      <c r="C4" s="63"/>
      <c r="D4" s="62"/>
      <c r="E4" s="61"/>
      <c r="F4" s="61"/>
      <c r="G4" s="61"/>
      <c r="H4" s="61"/>
      <c r="I4" s="61"/>
      <c r="J4" s="60"/>
    </row>
    <row r="5" spans="1:52" ht="15" customHeight="1" x14ac:dyDescent="0.25">
      <c r="A5" s="48" t="s">
        <v>87</v>
      </c>
    </row>
    <row r="6" spans="1:52" s="48" customFormat="1" ht="15" customHeight="1" x14ac:dyDescent="0.25">
      <c r="A6" s="178"/>
      <c r="B6" s="177" t="s">
        <v>88</v>
      </c>
      <c r="C6" s="36" t="str">
        <f>IF(ISBLANK(Balans!B4)=TRUE,"",D6-1)</f>
        <v/>
      </c>
      <c r="D6" s="36" t="str">
        <f>IF(ISBLANK(Balans!B4)=TRUE,"",E6-1)</f>
        <v/>
      </c>
      <c r="E6" s="36" t="str">
        <f>IF(ISBLANK(Balans!B4)=TRUE,"",Balans!B4)</f>
        <v/>
      </c>
      <c r="F6" s="176" t="str">
        <f>IF(E6="","",IF(E6+1&gt;$B$2+3,"",E6+1))</f>
        <v/>
      </c>
      <c r="G6" s="176" t="str">
        <f t="shared" ref="G6:AZ6" si="0">IF(F6="","",IF(F6+1&gt;$B$2+3,"",F6+1))</f>
        <v/>
      </c>
      <c r="H6" s="176" t="str">
        <f t="shared" si="0"/>
        <v/>
      </c>
      <c r="I6" s="176" t="str">
        <f t="shared" si="0"/>
        <v/>
      </c>
      <c r="J6" s="176" t="str">
        <f t="shared" si="0"/>
        <v/>
      </c>
      <c r="K6" s="176" t="str">
        <f t="shared" si="0"/>
        <v/>
      </c>
      <c r="L6" s="176" t="str">
        <f t="shared" si="0"/>
        <v/>
      </c>
      <c r="M6" s="176" t="str">
        <f t="shared" si="0"/>
        <v/>
      </c>
      <c r="N6" s="176" t="str">
        <f t="shared" si="0"/>
        <v/>
      </c>
      <c r="O6" s="176" t="str">
        <f t="shared" si="0"/>
        <v/>
      </c>
      <c r="P6" s="176" t="str">
        <f t="shared" si="0"/>
        <v/>
      </c>
      <c r="Q6" s="176" t="str">
        <f t="shared" si="0"/>
        <v/>
      </c>
      <c r="R6" s="176" t="str">
        <f t="shared" si="0"/>
        <v/>
      </c>
      <c r="S6" s="176" t="str">
        <f t="shared" si="0"/>
        <v/>
      </c>
      <c r="T6" s="176" t="str">
        <f t="shared" si="0"/>
        <v/>
      </c>
      <c r="U6" s="176" t="str">
        <f t="shared" si="0"/>
        <v/>
      </c>
      <c r="V6" s="176" t="str">
        <f t="shared" si="0"/>
        <v/>
      </c>
      <c r="W6" s="176" t="str">
        <f t="shared" si="0"/>
        <v/>
      </c>
      <c r="X6" s="176" t="str">
        <f t="shared" si="0"/>
        <v/>
      </c>
      <c r="Y6" s="176" t="str">
        <f t="shared" si="0"/>
        <v/>
      </c>
      <c r="Z6" s="176" t="str">
        <f t="shared" si="0"/>
        <v/>
      </c>
      <c r="AA6" s="176" t="str">
        <f t="shared" si="0"/>
        <v/>
      </c>
      <c r="AB6" s="176" t="str">
        <f t="shared" si="0"/>
        <v/>
      </c>
      <c r="AC6" s="176" t="str">
        <f t="shared" si="0"/>
        <v/>
      </c>
      <c r="AD6" s="176" t="str">
        <f t="shared" si="0"/>
        <v/>
      </c>
      <c r="AE6" s="176" t="str">
        <f t="shared" si="0"/>
        <v/>
      </c>
      <c r="AF6" s="176" t="str">
        <f t="shared" si="0"/>
        <v/>
      </c>
      <c r="AG6" s="176" t="str">
        <f t="shared" si="0"/>
        <v/>
      </c>
      <c r="AH6" s="176" t="str">
        <f t="shared" si="0"/>
        <v/>
      </c>
      <c r="AI6" s="176" t="str">
        <f t="shared" si="0"/>
        <v/>
      </c>
      <c r="AJ6" s="176" t="str">
        <f t="shared" si="0"/>
        <v/>
      </c>
      <c r="AK6" s="176" t="str">
        <f t="shared" si="0"/>
        <v/>
      </c>
      <c r="AL6" s="176" t="str">
        <f t="shared" si="0"/>
        <v/>
      </c>
      <c r="AM6" s="176" t="str">
        <f t="shared" si="0"/>
        <v/>
      </c>
      <c r="AN6" s="176" t="str">
        <f t="shared" si="0"/>
        <v/>
      </c>
      <c r="AO6" s="176" t="str">
        <f t="shared" si="0"/>
        <v/>
      </c>
      <c r="AP6" s="176" t="str">
        <f t="shared" si="0"/>
        <v/>
      </c>
      <c r="AQ6" s="176" t="str">
        <f t="shared" si="0"/>
        <v/>
      </c>
      <c r="AR6" s="176" t="str">
        <f t="shared" si="0"/>
        <v/>
      </c>
      <c r="AS6" s="176" t="str">
        <f t="shared" si="0"/>
        <v/>
      </c>
      <c r="AT6" s="176" t="str">
        <f t="shared" si="0"/>
        <v/>
      </c>
      <c r="AU6" s="176" t="str">
        <f t="shared" si="0"/>
        <v/>
      </c>
      <c r="AV6" s="176" t="str">
        <f t="shared" si="0"/>
        <v/>
      </c>
      <c r="AW6" s="176" t="str">
        <f t="shared" si="0"/>
        <v/>
      </c>
      <c r="AX6" s="176" t="str">
        <f t="shared" si="0"/>
        <v/>
      </c>
      <c r="AY6" s="176" t="str">
        <f t="shared" si="0"/>
        <v/>
      </c>
      <c r="AZ6" s="176" t="str">
        <f t="shared" si="0"/>
        <v/>
      </c>
    </row>
    <row r="7" spans="1:52" s="48" customFormat="1" ht="15" customHeight="1" x14ac:dyDescent="0.2">
      <c r="A7" s="58" t="s">
        <v>89</v>
      </c>
      <c r="B7" s="51"/>
      <c r="C7" s="51"/>
      <c r="D7" s="13"/>
      <c r="E7" s="180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</row>
    <row r="8" spans="1:52" s="49" customFormat="1" ht="15" customHeight="1" x14ac:dyDescent="0.2">
      <c r="A8" s="49" t="s">
        <v>90</v>
      </c>
      <c r="B8" s="56">
        <v>70</v>
      </c>
      <c r="C8" s="349" t="str">
        <f>IF(C6="","",C9+C18+C19+C20+C21+C22+C23+C24)</f>
        <v/>
      </c>
      <c r="D8" s="349" t="str">
        <f>IF(D6="","",D9+D18+D19+D20+D21+D22+D23+D24)</f>
        <v/>
      </c>
      <c r="E8" s="349" t="str">
        <f>IF(E6="","",E9+E18+E19+E20+E21+E22+E23+E24)</f>
        <v/>
      </c>
      <c r="F8" s="350" t="str">
        <f>IF(F6="","",F9+F18+F19+F20+F21+F22+F23+F24)</f>
        <v/>
      </c>
      <c r="G8" s="350" t="str">
        <f t="shared" ref="G8:AZ8" si="1">IF(G6="","",G9+G18+G19+G20+G21+G22+G23+G24)</f>
        <v/>
      </c>
      <c r="H8" s="350" t="str">
        <f t="shared" si="1"/>
        <v/>
      </c>
      <c r="I8" s="350" t="str">
        <f t="shared" si="1"/>
        <v/>
      </c>
      <c r="J8" s="350" t="str">
        <f t="shared" si="1"/>
        <v/>
      </c>
      <c r="K8" s="350" t="str">
        <f t="shared" si="1"/>
        <v/>
      </c>
      <c r="L8" s="350" t="str">
        <f t="shared" si="1"/>
        <v/>
      </c>
      <c r="M8" s="350" t="str">
        <f t="shared" si="1"/>
        <v/>
      </c>
      <c r="N8" s="350" t="str">
        <f t="shared" si="1"/>
        <v/>
      </c>
      <c r="O8" s="350" t="str">
        <f t="shared" si="1"/>
        <v/>
      </c>
      <c r="P8" s="350" t="str">
        <f t="shared" si="1"/>
        <v/>
      </c>
      <c r="Q8" s="350" t="str">
        <f t="shared" si="1"/>
        <v/>
      </c>
      <c r="R8" s="350" t="str">
        <f t="shared" si="1"/>
        <v/>
      </c>
      <c r="S8" s="350" t="str">
        <f t="shared" si="1"/>
        <v/>
      </c>
      <c r="T8" s="350" t="str">
        <f t="shared" si="1"/>
        <v/>
      </c>
      <c r="U8" s="350" t="str">
        <f t="shared" si="1"/>
        <v/>
      </c>
      <c r="V8" s="350" t="str">
        <f t="shared" si="1"/>
        <v/>
      </c>
      <c r="W8" s="350" t="str">
        <f t="shared" si="1"/>
        <v/>
      </c>
      <c r="X8" s="350" t="str">
        <f t="shared" si="1"/>
        <v/>
      </c>
      <c r="Y8" s="350" t="str">
        <f t="shared" si="1"/>
        <v/>
      </c>
      <c r="Z8" s="350" t="str">
        <f t="shared" si="1"/>
        <v/>
      </c>
      <c r="AA8" s="350" t="str">
        <f t="shared" si="1"/>
        <v/>
      </c>
      <c r="AB8" s="350" t="str">
        <f t="shared" si="1"/>
        <v/>
      </c>
      <c r="AC8" s="350" t="str">
        <f t="shared" si="1"/>
        <v/>
      </c>
      <c r="AD8" s="350" t="str">
        <f t="shared" si="1"/>
        <v/>
      </c>
      <c r="AE8" s="350" t="str">
        <f t="shared" si="1"/>
        <v/>
      </c>
      <c r="AF8" s="350" t="str">
        <f t="shared" si="1"/>
        <v/>
      </c>
      <c r="AG8" s="350" t="str">
        <f t="shared" si="1"/>
        <v/>
      </c>
      <c r="AH8" s="350" t="str">
        <f t="shared" si="1"/>
        <v/>
      </c>
      <c r="AI8" s="350" t="str">
        <f t="shared" si="1"/>
        <v/>
      </c>
      <c r="AJ8" s="350" t="str">
        <f t="shared" si="1"/>
        <v/>
      </c>
      <c r="AK8" s="350" t="str">
        <f t="shared" si="1"/>
        <v/>
      </c>
      <c r="AL8" s="350" t="str">
        <f t="shared" si="1"/>
        <v/>
      </c>
      <c r="AM8" s="350" t="str">
        <f t="shared" si="1"/>
        <v/>
      </c>
      <c r="AN8" s="350" t="str">
        <f t="shared" si="1"/>
        <v/>
      </c>
      <c r="AO8" s="350" t="str">
        <f t="shared" si="1"/>
        <v/>
      </c>
      <c r="AP8" s="350" t="str">
        <f t="shared" si="1"/>
        <v/>
      </c>
      <c r="AQ8" s="350" t="str">
        <f t="shared" si="1"/>
        <v/>
      </c>
      <c r="AR8" s="350" t="str">
        <f t="shared" si="1"/>
        <v/>
      </c>
      <c r="AS8" s="350" t="str">
        <f t="shared" si="1"/>
        <v/>
      </c>
      <c r="AT8" s="350" t="str">
        <f t="shared" si="1"/>
        <v/>
      </c>
      <c r="AU8" s="350" t="str">
        <f t="shared" si="1"/>
        <v/>
      </c>
      <c r="AV8" s="350" t="str">
        <f t="shared" si="1"/>
        <v/>
      </c>
      <c r="AW8" s="350" t="str">
        <f t="shared" si="1"/>
        <v/>
      </c>
      <c r="AX8" s="350" t="str">
        <f t="shared" si="1"/>
        <v/>
      </c>
      <c r="AY8" s="350" t="str">
        <f t="shared" si="1"/>
        <v/>
      </c>
      <c r="AZ8" s="350" t="str">
        <f t="shared" si="1"/>
        <v/>
      </c>
    </row>
    <row r="9" spans="1:52" s="48" customFormat="1" ht="15" customHeight="1" x14ac:dyDescent="0.2">
      <c r="A9" s="48" t="s">
        <v>91</v>
      </c>
      <c r="B9" s="50">
        <v>700</v>
      </c>
      <c r="C9" s="308" t="str">
        <f>IF(C6="","",SUM(C10:C17))</f>
        <v/>
      </c>
      <c r="D9" s="308" t="str">
        <f t="shared" ref="D9:AZ9" si="2">IF(D6="","",SUM(D10:D17))</f>
        <v/>
      </c>
      <c r="E9" s="308" t="str">
        <f t="shared" si="2"/>
        <v/>
      </c>
      <c r="F9" s="351" t="str">
        <f t="shared" si="2"/>
        <v/>
      </c>
      <c r="G9" s="351" t="str">
        <f t="shared" si="2"/>
        <v/>
      </c>
      <c r="H9" s="351" t="str">
        <f t="shared" si="2"/>
        <v/>
      </c>
      <c r="I9" s="351" t="str">
        <f t="shared" si="2"/>
        <v/>
      </c>
      <c r="J9" s="351" t="str">
        <f t="shared" si="2"/>
        <v/>
      </c>
      <c r="K9" s="351" t="str">
        <f t="shared" si="2"/>
        <v/>
      </c>
      <c r="L9" s="351" t="str">
        <f t="shared" si="2"/>
        <v/>
      </c>
      <c r="M9" s="351" t="str">
        <f t="shared" si="2"/>
        <v/>
      </c>
      <c r="N9" s="351" t="str">
        <f t="shared" si="2"/>
        <v/>
      </c>
      <c r="O9" s="351" t="str">
        <f t="shared" si="2"/>
        <v/>
      </c>
      <c r="P9" s="351" t="str">
        <f t="shared" si="2"/>
        <v/>
      </c>
      <c r="Q9" s="351" t="str">
        <f t="shared" si="2"/>
        <v/>
      </c>
      <c r="R9" s="351" t="str">
        <f t="shared" si="2"/>
        <v/>
      </c>
      <c r="S9" s="351" t="str">
        <f t="shared" si="2"/>
        <v/>
      </c>
      <c r="T9" s="351" t="str">
        <f t="shared" si="2"/>
        <v/>
      </c>
      <c r="U9" s="351" t="str">
        <f t="shared" si="2"/>
        <v/>
      </c>
      <c r="V9" s="351" t="str">
        <f t="shared" si="2"/>
        <v/>
      </c>
      <c r="W9" s="351" t="str">
        <f t="shared" si="2"/>
        <v/>
      </c>
      <c r="X9" s="351" t="str">
        <f t="shared" si="2"/>
        <v/>
      </c>
      <c r="Y9" s="351" t="str">
        <f t="shared" si="2"/>
        <v/>
      </c>
      <c r="Z9" s="351" t="str">
        <f t="shared" si="2"/>
        <v/>
      </c>
      <c r="AA9" s="351" t="str">
        <f t="shared" si="2"/>
        <v/>
      </c>
      <c r="AB9" s="351" t="str">
        <f t="shared" si="2"/>
        <v/>
      </c>
      <c r="AC9" s="351" t="str">
        <f t="shared" si="2"/>
        <v/>
      </c>
      <c r="AD9" s="351" t="str">
        <f t="shared" si="2"/>
        <v/>
      </c>
      <c r="AE9" s="351" t="str">
        <f t="shared" si="2"/>
        <v/>
      </c>
      <c r="AF9" s="351" t="str">
        <f t="shared" si="2"/>
        <v/>
      </c>
      <c r="AG9" s="351" t="str">
        <f t="shared" si="2"/>
        <v/>
      </c>
      <c r="AH9" s="351" t="str">
        <f t="shared" si="2"/>
        <v/>
      </c>
      <c r="AI9" s="351" t="str">
        <f t="shared" si="2"/>
        <v/>
      </c>
      <c r="AJ9" s="351" t="str">
        <f t="shared" si="2"/>
        <v/>
      </c>
      <c r="AK9" s="351" t="str">
        <f t="shared" si="2"/>
        <v/>
      </c>
      <c r="AL9" s="351" t="str">
        <f t="shared" si="2"/>
        <v/>
      </c>
      <c r="AM9" s="351" t="str">
        <f t="shared" si="2"/>
        <v/>
      </c>
      <c r="AN9" s="351" t="str">
        <f t="shared" si="2"/>
        <v/>
      </c>
      <c r="AO9" s="351" t="str">
        <f t="shared" si="2"/>
        <v/>
      </c>
      <c r="AP9" s="351" t="str">
        <f t="shared" si="2"/>
        <v/>
      </c>
      <c r="AQ9" s="351" t="str">
        <f t="shared" si="2"/>
        <v/>
      </c>
      <c r="AR9" s="351" t="str">
        <f t="shared" si="2"/>
        <v/>
      </c>
      <c r="AS9" s="351" t="str">
        <f t="shared" si="2"/>
        <v/>
      </c>
      <c r="AT9" s="351" t="str">
        <f t="shared" si="2"/>
        <v/>
      </c>
      <c r="AU9" s="351" t="str">
        <f t="shared" si="2"/>
        <v/>
      </c>
      <c r="AV9" s="351" t="str">
        <f t="shared" si="2"/>
        <v/>
      </c>
      <c r="AW9" s="351" t="str">
        <f t="shared" si="2"/>
        <v/>
      </c>
      <c r="AX9" s="351" t="str">
        <f t="shared" si="2"/>
        <v/>
      </c>
      <c r="AY9" s="351" t="str">
        <f t="shared" si="2"/>
        <v/>
      </c>
      <c r="AZ9" s="351" t="str">
        <f t="shared" si="2"/>
        <v/>
      </c>
    </row>
    <row r="10" spans="1:52" s="48" customFormat="1" ht="15" customHeight="1" x14ac:dyDescent="0.2">
      <c r="A10" s="57" t="s">
        <v>92</v>
      </c>
      <c r="B10" s="50"/>
      <c r="C10" s="308"/>
      <c r="D10" s="308"/>
      <c r="E10" s="308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</row>
    <row r="11" spans="1:52" s="48" customFormat="1" ht="15" customHeight="1" x14ac:dyDescent="0.2">
      <c r="A11" s="57" t="s">
        <v>93</v>
      </c>
      <c r="B11" s="50"/>
      <c r="C11" s="308"/>
      <c r="D11" s="308"/>
      <c r="E11" s="308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</row>
    <row r="12" spans="1:52" s="48" customFormat="1" ht="15" customHeight="1" x14ac:dyDescent="0.2">
      <c r="A12" s="57" t="s">
        <v>94</v>
      </c>
      <c r="B12" s="50"/>
      <c r="C12" s="308"/>
      <c r="D12" s="308"/>
      <c r="E12" s="308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</row>
    <row r="13" spans="1:52" s="48" customFormat="1" ht="15" customHeight="1" x14ac:dyDescent="0.2">
      <c r="A13" s="57" t="s">
        <v>270</v>
      </c>
      <c r="B13" s="50"/>
      <c r="C13" s="308"/>
      <c r="D13" s="308"/>
      <c r="E13" s="308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</row>
    <row r="14" spans="1:52" s="48" customFormat="1" ht="15" customHeight="1" x14ac:dyDescent="0.2">
      <c r="A14" s="57" t="s">
        <v>271</v>
      </c>
      <c r="B14" s="50"/>
      <c r="C14" s="308"/>
      <c r="D14" s="308"/>
      <c r="E14" s="308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</row>
    <row r="15" spans="1:52" s="48" customFormat="1" ht="15" customHeight="1" x14ac:dyDescent="0.2">
      <c r="A15" s="57" t="s">
        <v>272</v>
      </c>
      <c r="B15" s="50"/>
      <c r="C15" s="308"/>
      <c r="D15" s="308"/>
      <c r="E15" s="308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</row>
    <row r="16" spans="1:52" s="48" customFormat="1" ht="15" customHeight="1" x14ac:dyDescent="0.2">
      <c r="A16" s="57" t="s">
        <v>273</v>
      </c>
      <c r="B16" s="50"/>
      <c r="C16" s="308"/>
      <c r="D16" s="308"/>
      <c r="E16" s="308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</row>
    <row r="17" spans="1:52" s="48" customFormat="1" ht="15" customHeight="1" x14ac:dyDescent="0.2">
      <c r="A17" s="57" t="s">
        <v>95</v>
      </c>
      <c r="B17" s="50"/>
      <c r="C17" s="308"/>
      <c r="D17" s="308"/>
      <c r="E17" s="308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</row>
    <row r="18" spans="1:52" s="48" customFormat="1" ht="15" customHeight="1" x14ac:dyDescent="0.2">
      <c r="A18" s="48" t="s">
        <v>96</v>
      </c>
      <c r="B18" s="50">
        <v>701</v>
      </c>
      <c r="C18" s="308"/>
      <c r="D18" s="308"/>
      <c r="E18" s="308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</row>
    <row r="19" spans="1:52" s="48" customFormat="1" ht="15" customHeight="1" x14ac:dyDescent="0.2">
      <c r="A19" s="48" t="s">
        <v>97</v>
      </c>
      <c r="B19" s="50">
        <v>702</v>
      </c>
      <c r="C19" s="308"/>
      <c r="D19" s="308"/>
      <c r="E19" s="308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</row>
    <row r="20" spans="1:52" s="48" customFormat="1" ht="15" customHeight="1" x14ac:dyDescent="0.2">
      <c r="A20" s="48" t="s">
        <v>98</v>
      </c>
      <c r="B20" s="50">
        <v>703</v>
      </c>
      <c r="C20" s="308"/>
      <c r="D20" s="308"/>
      <c r="E20" s="308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</row>
    <row r="21" spans="1:52" s="48" customFormat="1" ht="15" customHeight="1" x14ac:dyDescent="0.2">
      <c r="A21" s="48" t="s">
        <v>99</v>
      </c>
      <c r="B21" s="50">
        <v>704</v>
      </c>
      <c r="C21" s="308"/>
      <c r="D21" s="308"/>
      <c r="E21" s="308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</row>
    <row r="22" spans="1:52" s="48" customFormat="1" ht="15" customHeight="1" x14ac:dyDescent="0.2">
      <c r="A22" s="48" t="s">
        <v>100</v>
      </c>
      <c r="B22" s="50">
        <v>705</v>
      </c>
      <c r="C22" s="308"/>
      <c r="D22" s="308"/>
      <c r="E22" s="308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</row>
    <row r="23" spans="1:52" s="48" customFormat="1" ht="15" customHeight="1" x14ac:dyDescent="0.2">
      <c r="A23" s="48" t="s">
        <v>355</v>
      </c>
      <c r="B23" s="50">
        <v>707</v>
      </c>
      <c r="C23" s="308"/>
      <c r="D23" s="308"/>
      <c r="E23" s="308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</row>
    <row r="24" spans="1:52" s="48" customFormat="1" ht="15" customHeight="1" x14ac:dyDescent="0.2">
      <c r="A24" s="48" t="s">
        <v>101</v>
      </c>
      <c r="B24" s="50" t="s">
        <v>354</v>
      </c>
      <c r="C24" s="308"/>
      <c r="D24" s="308"/>
      <c r="E24" s="308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</row>
    <row r="25" spans="1:52" s="48" customFormat="1" ht="15" customHeight="1" x14ac:dyDescent="0.2">
      <c r="A25" s="49" t="s">
        <v>102</v>
      </c>
      <c r="B25" s="55">
        <v>72</v>
      </c>
      <c r="C25" s="352"/>
      <c r="D25" s="352"/>
      <c r="E25" s="352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</row>
    <row r="26" spans="1:52" s="49" customFormat="1" ht="15" customHeight="1" x14ac:dyDescent="0.2">
      <c r="A26" s="49" t="s">
        <v>103</v>
      </c>
      <c r="B26" s="56">
        <v>74</v>
      </c>
      <c r="C26" s="349" t="str">
        <f t="shared" ref="C26:AH26" si="3">IF(C6="","",SUM(C27:C31))</f>
        <v/>
      </c>
      <c r="D26" s="349" t="str">
        <f t="shared" si="3"/>
        <v/>
      </c>
      <c r="E26" s="349" t="str">
        <f t="shared" si="3"/>
        <v/>
      </c>
      <c r="F26" s="307" t="str">
        <f t="shared" si="3"/>
        <v/>
      </c>
      <c r="G26" s="307" t="str">
        <f t="shared" si="3"/>
        <v/>
      </c>
      <c r="H26" s="307" t="str">
        <f t="shared" si="3"/>
        <v/>
      </c>
      <c r="I26" s="307" t="str">
        <f t="shared" si="3"/>
        <v/>
      </c>
      <c r="J26" s="307" t="str">
        <f t="shared" si="3"/>
        <v/>
      </c>
      <c r="K26" s="307" t="str">
        <f t="shared" si="3"/>
        <v/>
      </c>
      <c r="L26" s="307" t="str">
        <f t="shared" si="3"/>
        <v/>
      </c>
      <c r="M26" s="307" t="str">
        <f t="shared" si="3"/>
        <v/>
      </c>
      <c r="N26" s="307" t="str">
        <f t="shared" si="3"/>
        <v/>
      </c>
      <c r="O26" s="307" t="str">
        <f t="shared" si="3"/>
        <v/>
      </c>
      <c r="P26" s="307" t="str">
        <f t="shared" si="3"/>
        <v/>
      </c>
      <c r="Q26" s="307" t="str">
        <f t="shared" si="3"/>
        <v/>
      </c>
      <c r="R26" s="307" t="str">
        <f t="shared" si="3"/>
        <v/>
      </c>
      <c r="S26" s="307" t="str">
        <f t="shared" si="3"/>
        <v/>
      </c>
      <c r="T26" s="307" t="str">
        <f t="shared" si="3"/>
        <v/>
      </c>
      <c r="U26" s="307" t="str">
        <f t="shared" si="3"/>
        <v/>
      </c>
      <c r="V26" s="307" t="str">
        <f t="shared" si="3"/>
        <v/>
      </c>
      <c r="W26" s="307" t="str">
        <f t="shared" si="3"/>
        <v/>
      </c>
      <c r="X26" s="307" t="str">
        <f t="shared" si="3"/>
        <v/>
      </c>
      <c r="Y26" s="307" t="str">
        <f t="shared" si="3"/>
        <v/>
      </c>
      <c r="Z26" s="307" t="str">
        <f t="shared" si="3"/>
        <v/>
      </c>
      <c r="AA26" s="307" t="str">
        <f t="shared" si="3"/>
        <v/>
      </c>
      <c r="AB26" s="307" t="str">
        <f t="shared" si="3"/>
        <v/>
      </c>
      <c r="AC26" s="307" t="str">
        <f t="shared" si="3"/>
        <v/>
      </c>
      <c r="AD26" s="307" t="str">
        <f t="shared" si="3"/>
        <v/>
      </c>
      <c r="AE26" s="307" t="str">
        <f t="shared" si="3"/>
        <v/>
      </c>
      <c r="AF26" s="307" t="str">
        <f t="shared" si="3"/>
        <v/>
      </c>
      <c r="AG26" s="307" t="str">
        <f t="shared" si="3"/>
        <v/>
      </c>
      <c r="AH26" s="307" t="str">
        <f t="shared" si="3"/>
        <v/>
      </c>
      <c r="AI26" s="307" t="str">
        <f t="shared" ref="AI26:AZ26" si="4">IF(AI6="","",SUM(AI27:AI31))</f>
        <v/>
      </c>
      <c r="AJ26" s="307" t="str">
        <f t="shared" si="4"/>
        <v/>
      </c>
      <c r="AK26" s="307" t="str">
        <f t="shared" si="4"/>
        <v/>
      </c>
      <c r="AL26" s="307" t="str">
        <f t="shared" si="4"/>
        <v/>
      </c>
      <c r="AM26" s="307" t="str">
        <f t="shared" si="4"/>
        <v/>
      </c>
      <c r="AN26" s="307" t="str">
        <f t="shared" si="4"/>
        <v/>
      </c>
      <c r="AO26" s="307" t="str">
        <f t="shared" si="4"/>
        <v/>
      </c>
      <c r="AP26" s="307" t="str">
        <f t="shared" si="4"/>
        <v/>
      </c>
      <c r="AQ26" s="307" t="str">
        <f t="shared" si="4"/>
        <v/>
      </c>
      <c r="AR26" s="307" t="str">
        <f t="shared" si="4"/>
        <v/>
      </c>
      <c r="AS26" s="307" t="str">
        <f t="shared" si="4"/>
        <v/>
      </c>
      <c r="AT26" s="307" t="str">
        <f t="shared" si="4"/>
        <v/>
      </c>
      <c r="AU26" s="307" t="str">
        <f t="shared" si="4"/>
        <v/>
      </c>
      <c r="AV26" s="307" t="str">
        <f t="shared" si="4"/>
        <v/>
      </c>
      <c r="AW26" s="307" t="str">
        <f t="shared" si="4"/>
        <v/>
      </c>
      <c r="AX26" s="307" t="str">
        <f t="shared" si="4"/>
        <v/>
      </c>
      <c r="AY26" s="307" t="str">
        <f t="shared" si="4"/>
        <v/>
      </c>
      <c r="AZ26" s="307" t="str">
        <f t="shared" si="4"/>
        <v/>
      </c>
    </row>
    <row r="27" spans="1:52" s="49" customFormat="1" ht="15" customHeight="1" x14ac:dyDescent="0.2">
      <c r="A27" s="48" t="s">
        <v>104</v>
      </c>
      <c r="B27" s="50">
        <v>74021</v>
      </c>
      <c r="C27" s="349" t="str">
        <f>IF(C6&gt;2016,HLOOKUP(C6,Instandhoudingsforfait!$B$5:$AZ$6,2,0),"")</f>
        <v/>
      </c>
      <c r="D27" s="349" t="str">
        <f>IF(D6&gt;2016,HLOOKUP(D6,Instandhoudingsforfait!$B$5:$AZ$6,2,0),"")</f>
        <v/>
      </c>
      <c r="E27" s="349" t="str">
        <f>IF(E6&gt;2016,HLOOKUP(E6,Instandhoudingsforfait!$B$5:$AZ$6,2,0),"")</f>
        <v/>
      </c>
      <c r="F27" s="353" t="str">
        <f>IF(F6&gt;2016,HLOOKUP(F6,Instandhoudingsforfait!$B$5:$AZ$6,2,0),"")</f>
        <v/>
      </c>
      <c r="G27" s="350" t="str">
        <f>IF(G6&gt;2016,HLOOKUP(G6,Instandhoudingsforfait!$B$5:$AZ$6,2,0),"")</f>
        <v/>
      </c>
      <c r="H27" s="350" t="str">
        <f>IF(H6&gt;2016,HLOOKUP(H6,Instandhoudingsforfait!$B$5:$AZ$6,2,0),"")</f>
        <v/>
      </c>
      <c r="I27" s="350" t="str">
        <f>IF(I6&gt;2016,HLOOKUP(I6,Instandhoudingsforfait!$B$5:$AZ$6,2,0),"")</f>
        <v/>
      </c>
      <c r="J27" s="350" t="str">
        <f>IF(J6&gt;2016,HLOOKUP(J6,Instandhoudingsforfait!$B$5:$AZ$6,2,0),"")</f>
        <v/>
      </c>
      <c r="K27" s="350" t="str">
        <f>IF(K6&gt;2016,HLOOKUP(K6,Instandhoudingsforfait!$B$5:$AZ$6,2,0),"")</f>
        <v/>
      </c>
      <c r="L27" s="350" t="str">
        <f>IF(L6&gt;2016,HLOOKUP(L6,Instandhoudingsforfait!$B$5:$AZ$6,2,0),"")</f>
        <v/>
      </c>
      <c r="M27" s="350" t="str">
        <f>IF(M6&gt;2016,HLOOKUP(M6,Instandhoudingsforfait!$B$5:$AZ$6,2,0),"")</f>
        <v/>
      </c>
      <c r="N27" s="350" t="str">
        <f>IF(N6&gt;2016,HLOOKUP(N6,Instandhoudingsforfait!$B$5:$AZ$6,2,0),"")</f>
        <v/>
      </c>
      <c r="O27" s="350" t="str">
        <f>IF(O6&gt;2016,HLOOKUP(O6,Instandhoudingsforfait!$B$5:$AZ$6,2,0),"")</f>
        <v/>
      </c>
      <c r="P27" s="350" t="str">
        <f>IF(P6&gt;2016,HLOOKUP(P6,Instandhoudingsforfait!$B$5:$AZ$6,2,0),"")</f>
        <v/>
      </c>
      <c r="Q27" s="350" t="str">
        <f>IF(Q6&gt;2016,HLOOKUP(Q6,Instandhoudingsforfait!$B$5:$AZ$6,2,0),"")</f>
        <v/>
      </c>
      <c r="R27" s="350" t="str">
        <f>IF(R6&gt;2016,HLOOKUP(R6,Instandhoudingsforfait!$B$5:$AZ$6,2,0),"")</f>
        <v/>
      </c>
      <c r="S27" s="350" t="str">
        <f>IF(S6&gt;2016,HLOOKUP(S6,Instandhoudingsforfait!$B$5:$AZ$6,2,0),"")</f>
        <v/>
      </c>
      <c r="T27" s="350" t="str">
        <f>IF(T6&gt;2016,HLOOKUP(T6,Instandhoudingsforfait!$B$5:$AZ$6,2,0),"")</f>
        <v/>
      </c>
      <c r="U27" s="350" t="str">
        <f>IF(U6&gt;2016,HLOOKUP(U6,Instandhoudingsforfait!$B$5:$AZ$6,2,0),"")</f>
        <v/>
      </c>
      <c r="V27" s="350" t="str">
        <f>IF(V6&gt;2016,HLOOKUP(V6,Instandhoudingsforfait!$B$5:$AZ$6,2,0),"")</f>
        <v/>
      </c>
      <c r="W27" s="350" t="str">
        <f>IF(W6&gt;2016,HLOOKUP(W6,Instandhoudingsforfait!$B$5:$AZ$6,2,0),"")</f>
        <v/>
      </c>
      <c r="X27" s="350" t="str">
        <f>IF(X6&gt;2016,HLOOKUP(X6,Instandhoudingsforfait!$B$5:$AZ$6,2,0),"")</f>
        <v/>
      </c>
      <c r="Y27" s="350" t="str">
        <f>IF(Y6&gt;2016,HLOOKUP(Y6,Instandhoudingsforfait!$B$5:$AZ$6,2,0),"")</f>
        <v/>
      </c>
      <c r="Z27" s="350" t="str">
        <f>IF(Z6&gt;2016,HLOOKUP(Z6,Instandhoudingsforfait!$B$5:$AZ$6,2,0),"")</f>
        <v/>
      </c>
      <c r="AA27" s="350" t="str">
        <f>IF(AA6&gt;2016,HLOOKUP(AA6,Instandhoudingsforfait!$B$5:$AZ$6,2,0),"")</f>
        <v/>
      </c>
      <c r="AB27" s="350" t="str">
        <f>IF(AB6&gt;2016,HLOOKUP(AB6,Instandhoudingsforfait!$B$5:$AZ$6,2,0),"")</f>
        <v/>
      </c>
      <c r="AC27" s="350" t="str">
        <f>IF(AC6&gt;2016,HLOOKUP(AC6,Instandhoudingsforfait!$B$5:$AZ$6,2,0),"")</f>
        <v/>
      </c>
      <c r="AD27" s="350" t="str">
        <f>IF(AD6&gt;2016,HLOOKUP(AD6,Instandhoudingsforfait!$B$5:$AZ$6,2,0),"")</f>
        <v/>
      </c>
      <c r="AE27" s="350" t="str">
        <f>IF(AE6&gt;2016,HLOOKUP(AE6,Instandhoudingsforfait!$B$5:$AZ$6,2,0),"")</f>
        <v/>
      </c>
      <c r="AF27" s="350" t="str">
        <f>IF(AF6&gt;2016,HLOOKUP(AF6,Instandhoudingsforfait!$B$5:$AZ$6,2,0),"")</f>
        <v/>
      </c>
      <c r="AG27" s="350" t="str">
        <f>IF(AG6&gt;2016,HLOOKUP(AG6,Instandhoudingsforfait!$B$5:$AZ$6,2,0),"")</f>
        <v/>
      </c>
      <c r="AH27" s="350" t="str">
        <f>IF(AH6&gt;2016,HLOOKUP(AH6,Instandhoudingsforfait!$B$5:$AZ$6,2,0),"")</f>
        <v/>
      </c>
      <c r="AI27" s="350" t="str">
        <f>IF(AI6&gt;2016,HLOOKUP(AI6,Instandhoudingsforfait!$B$5:$AZ$6,2,0),"")</f>
        <v/>
      </c>
      <c r="AJ27" s="350" t="str">
        <f>IF(AJ6&gt;2016,HLOOKUP(AJ6,Instandhoudingsforfait!$B$5:$AZ$6,2,0),"")</f>
        <v/>
      </c>
      <c r="AK27" s="350" t="str">
        <f>IF(AK6&gt;2016,HLOOKUP(AK6,Instandhoudingsforfait!$B$5:$AZ$6,2,0),"")</f>
        <v/>
      </c>
      <c r="AL27" s="350" t="str">
        <f>IF(AL6&gt;2016,HLOOKUP(AL6,Instandhoudingsforfait!$B$5:$AZ$6,2,0),"")</f>
        <v/>
      </c>
      <c r="AM27" s="350" t="str">
        <f>IF(AM6&gt;2016,HLOOKUP(AM6,Instandhoudingsforfait!$B$5:$AZ$6,2,0),"")</f>
        <v/>
      </c>
      <c r="AN27" s="350" t="str">
        <f>IF(AN6&gt;2016,HLOOKUP(AN6,Instandhoudingsforfait!$B$5:$AZ$6,2,0),"")</f>
        <v/>
      </c>
      <c r="AO27" s="350" t="str">
        <f>IF(AO6&gt;2016,HLOOKUP(AO6,Instandhoudingsforfait!$B$5:$AZ$6,2,0),"")</f>
        <v/>
      </c>
      <c r="AP27" s="350" t="str">
        <f>IF(AP6&gt;2016,HLOOKUP(AP6,Instandhoudingsforfait!$B$5:$AZ$6,2,0),"")</f>
        <v/>
      </c>
      <c r="AQ27" s="350" t="str">
        <f>IF(AQ6&gt;2016,HLOOKUP(AQ6,Instandhoudingsforfait!$B$5:$AZ$6,2,0),"")</f>
        <v/>
      </c>
      <c r="AR27" s="350" t="str">
        <f>IF(AR6&gt;2016,HLOOKUP(AR6,Instandhoudingsforfait!$B$5:$AZ$6,2,0),"")</f>
        <v/>
      </c>
      <c r="AS27" s="350" t="str">
        <f>IF(AS6&gt;2016,HLOOKUP(AS6,Instandhoudingsforfait!$B$5:$AZ$6,2,0),"")</f>
        <v/>
      </c>
      <c r="AT27" s="350" t="str">
        <f>IF(AT6&gt;2016,HLOOKUP(AT6,Instandhoudingsforfait!$B$5:$AZ$6,2,0),"")</f>
        <v/>
      </c>
      <c r="AU27" s="350" t="str">
        <f>IF(AU6&gt;2016,HLOOKUP(AU6,Instandhoudingsforfait!$B$5:$AZ$6,2,0),"")</f>
        <v/>
      </c>
      <c r="AV27" s="350" t="str">
        <f>IF(AV6&gt;2016,HLOOKUP(AV6,Instandhoudingsforfait!$B$5:$AZ$6,2,0),"")</f>
        <v/>
      </c>
      <c r="AW27" s="350" t="str">
        <f>IF(AW6&gt;2016,HLOOKUP(AW6,Instandhoudingsforfait!$B$5:$AZ$6,2,0),"")</f>
        <v/>
      </c>
      <c r="AX27" s="350" t="str">
        <f>IF(AX6&gt;2016,HLOOKUP(AX6,Instandhoudingsforfait!$B$5:$AZ$6,2,0),"")</f>
        <v/>
      </c>
      <c r="AY27" s="350" t="str">
        <f>IF(AY6&gt;2016,HLOOKUP(AY6,Instandhoudingsforfait!$B$5:$AZ$6,2,0),"")</f>
        <v/>
      </c>
      <c r="AZ27" s="350" t="str">
        <f>IF(AZ6&gt;2016,HLOOKUP(AZ6,Instandhoudingsforfait!$B$5:$AZ$6,2,0),"")</f>
        <v/>
      </c>
    </row>
    <row r="28" spans="1:52" s="49" customFormat="1" ht="15" customHeight="1" x14ac:dyDescent="0.2">
      <c r="A28" s="48" t="s">
        <v>105</v>
      </c>
      <c r="B28" s="50">
        <v>74022</v>
      </c>
      <c r="C28" s="354"/>
      <c r="D28" s="354"/>
      <c r="E28" s="354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</row>
    <row r="29" spans="1:52" s="49" customFormat="1" ht="15" customHeight="1" x14ac:dyDescent="0.2">
      <c r="A29" s="48" t="s">
        <v>106</v>
      </c>
      <c r="B29" s="50">
        <v>74023</v>
      </c>
      <c r="C29" s="354"/>
      <c r="D29" s="354"/>
      <c r="E29" s="354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</row>
    <row r="30" spans="1:52" s="48" customFormat="1" ht="15" customHeight="1" x14ac:dyDescent="0.2">
      <c r="A30" s="48" t="s">
        <v>107</v>
      </c>
      <c r="B30" s="50">
        <v>7403</v>
      </c>
      <c r="C30" s="308"/>
      <c r="D30" s="308"/>
      <c r="E30" s="308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</row>
    <row r="31" spans="1:52" s="48" customFormat="1" ht="15" customHeight="1" x14ac:dyDescent="0.2">
      <c r="A31" s="48" t="s">
        <v>108</v>
      </c>
      <c r="B31" s="50" t="s">
        <v>109</v>
      </c>
      <c r="C31" s="308"/>
      <c r="D31" s="308"/>
      <c r="E31" s="308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</row>
    <row r="32" spans="1:52" s="48" customFormat="1" ht="15" customHeight="1" x14ac:dyDescent="0.2">
      <c r="A32" s="315" t="s">
        <v>110</v>
      </c>
      <c r="B32" s="316"/>
      <c r="C32" s="356"/>
      <c r="D32" s="356"/>
      <c r="E32" s="356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</row>
    <row r="33" spans="1:53" s="49" customFormat="1" ht="15" customHeight="1" x14ac:dyDescent="0.2">
      <c r="A33" s="49" t="s">
        <v>111</v>
      </c>
      <c r="B33" s="56">
        <v>60</v>
      </c>
      <c r="C33" s="349" t="str">
        <f t="shared" ref="C33:AH33" si="5">IF(C6="","",SUM(C34:C35))</f>
        <v/>
      </c>
      <c r="D33" s="349" t="str">
        <f t="shared" si="5"/>
        <v/>
      </c>
      <c r="E33" s="349" t="str">
        <f t="shared" si="5"/>
        <v/>
      </c>
      <c r="F33" s="307" t="str">
        <f t="shared" si="5"/>
        <v/>
      </c>
      <c r="G33" s="307" t="str">
        <f t="shared" si="5"/>
        <v/>
      </c>
      <c r="H33" s="307" t="str">
        <f t="shared" si="5"/>
        <v/>
      </c>
      <c r="I33" s="307" t="str">
        <f t="shared" si="5"/>
        <v/>
      </c>
      <c r="J33" s="307" t="str">
        <f t="shared" si="5"/>
        <v/>
      </c>
      <c r="K33" s="307" t="str">
        <f t="shared" si="5"/>
        <v/>
      </c>
      <c r="L33" s="307" t="str">
        <f t="shared" si="5"/>
        <v/>
      </c>
      <c r="M33" s="307" t="str">
        <f t="shared" si="5"/>
        <v/>
      </c>
      <c r="N33" s="307" t="str">
        <f t="shared" si="5"/>
        <v/>
      </c>
      <c r="O33" s="307" t="str">
        <f t="shared" si="5"/>
        <v/>
      </c>
      <c r="P33" s="307" t="str">
        <f t="shared" si="5"/>
        <v/>
      </c>
      <c r="Q33" s="307" t="str">
        <f t="shared" si="5"/>
        <v/>
      </c>
      <c r="R33" s="307" t="str">
        <f t="shared" si="5"/>
        <v/>
      </c>
      <c r="S33" s="307" t="str">
        <f t="shared" si="5"/>
        <v/>
      </c>
      <c r="T33" s="307" t="str">
        <f t="shared" si="5"/>
        <v/>
      </c>
      <c r="U33" s="307" t="str">
        <f t="shared" si="5"/>
        <v/>
      </c>
      <c r="V33" s="307" t="str">
        <f t="shared" si="5"/>
        <v/>
      </c>
      <c r="W33" s="307" t="str">
        <f t="shared" si="5"/>
        <v/>
      </c>
      <c r="X33" s="307" t="str">
        <f t="shared" si="5"/>
        <v/>
      </c>
      <c r="Y33" s="307" t="str">
        <f t="shared" si="5"/>
        <v/>
      </c>
      <c r="Z33" s="307" t="str">
        <f t="shared" si="5"/>
        <v/>
      </c>
      <c r="AA33" s="307" t="str">
        <f t="shared" si="5"/>
        <v/>
      </c>
      <c r="AB33" s="307" t="str">
        <f t="shared" si="5"/>
        <v/>
      </c>
      <c r="AC33" s="307" t="str">
        <f t="shared" si="5"/>
        <v/>
      </c>
      <c r="AD33" s="307" t="str">
        <f t="shared" si="5"/>
        <v/>
      </c>
      <c r="AE33" s="307" t="str">
        <f t="shared" si="5"/>
        <v/>
      </c>
      <c r="AF33" s="307" t="str">
        <f t="shared" si="5"/>
        <v/>
      </c>
      <c r="AG33" s="307" t="str">
        <f t="shared" si="5"/>
        <v/>
      </c>
      <c r="AH33" s="307" t="str">
        <f t="shared" si="5"/>
        <v/>
      </c>
      <c r="AI33" s="307" t="str">
        <f t="shared" ref="AI33:AZ33" si="6">IF(AI6="","",SUM(AI34:AI35))</f>
        <v/>
      </c>
      <c r="AJ33" s="307" t="str">
        <f t="shared" si="6"/>
        <v/>
      </c>
      <c r="AK33" s="307" t="str">
        <f t="shared" si="6"/>
        <v/>
      </c>
      <c r="AL33" s="307" t="str">
        <f t="shared" si="6"/>
        <v/>
      </c>
      <c r="AM33" s="307" t="str">
        <f t="shared" si="6"/>
        <v/>
      </c>
      <c r="AN33" s="307" t="str">
        <f t="shared" si="6"/>
        <v/>
      </c>
      <c r="AO33" s="307" t="str">
        <f t="shared" si="6"/>
        <v/>
      </c>
      <c r="AP33" s="307" t="str">
        <f t="shared" si="6"/>
        <v/>
      </c>
      <c r="AQ33" s="307" t="str">
        <f t="shared" si="6"/>
        <v/>
      </c>
      <c r="AR33" s="307" t="str">
        <f t="shared" si="6"/>
        <v/>
      </c>
      <c r="AS33" s="307" t="str">
        <f t="shared" si="6"/>
        <v/>
      </c>
      <c r="AT33" s="307" t="str">
        <f t="shared" si="6"/>
        <v/>
      </c>
      <c r="AU33" s="307" t="str">
        <f t="shared" si="6"/>
        <v/>
      </c>
      <c r="AV33" s="307" t="str">
        <f t="shared" si="6"/>
        <v/>
      </c>
      <c r="AW33" s="307" t="str">
        <f t="shared" si="6"/>
        <v/>
      </c>
      <c r="AX33" s="307" t="str">
        <f t="shared" si="6"/>
        <v/>
      </c>
      <c r="AY33" s="307" t="str">
        <f t="shared" si="6"/>
        <v/>
      </c>
      <c r="AZ33" s="307" t="str">
        <f t="shared" si="6"/>
        <v/>
      </c>
    </row>
    <row r="34" spans="1:53" s="48" customFormat="1" ht="15" customHeight="1" x14ac:dyDescent="0.2">
      <c r="A34" s="48" t="s">
        <v>112</v>
      </c>
      <c r="B34" s="50" t="s">
        <v>113</v>
      </c>
      <c r="C34" s="308"/>
      <c r="D34" s="308"/>
      <c r="E34" s="308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</row>
    <row r="35" spans="1:53" s="48" customFormat="1" ht="15" customHeight="1" x14ac:dyDescent="0.2">
      <c r="A35" s="48" t="s">
        <v>114</v>
      </c>
      <c r="B35" s="50">
        <v>609</v>
      </c>
      <c r="C35" s="308"/>
      <c r="D35" s="308"/>
      <c r="E35" s="308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</row>
    <row r="36" spans="1:53" s="48" customFormat="1" ht="15" customHeight="1" x14ac:dyDescent="0.2">
      <c r="A36" s="49" t="s">
        <v>115</v>
      </c>
      <c r="B36" s="50">
        <v>61</v>
      </c>
      <c r="C36" s="308"/>
      <c r="D36" s="308"/>
      <c r="E36" s="308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</row>
    <row r="37" spans="1:53" s="48" customFormat="1" ht="15" customHeight="1" x14ac:dyDescent="0.2">
      <c r="A37" s="318" t="s">
        <v>116</v>
      </c>
      <c r="B37" s="319"/>
      <c r="C37" s="356" t="str">
        <f>IF(C6="","",SUM(C38:C39))</f>
        <v/>
      </c>
      <c r="D37" s="356" t="str">
        <f t="shared" ref="D37:AZ37" si="7">IF(D6="","",SUM(D38:D39))</f>
        <v/>
      </c>
      <c r="E37" s="356" t="str">
        <f t="shared" si="7"/>
        <v/>
      </c>
      <c r="F37" s="358" t="str">
        <f t="shared" si="7"/>
        <v/>
      </c>
      <c r="G37" s="358" t="str">
        <f t="shared" si="7"/>
        <v/>
      </c>
      <c r="H37" s="358" t="str">
        <f t="shared" si="7"/>
        <v/>
      </c>
      <c r="I37" s="358" t="str">
        <f t="shared" si="7"/>
        <v/>
      </c>
      <c r="J37" s="358" t="str">
        <f t="shared" si="7"/>
        <v/>
      </c>
      <c r="K37" s="358" t="str">
        <f t="shared" si="7"/>
        <v/>
      </c>
      <c r="L37" s="358" t="str">
        <f t="shared" si="7"/>
        <v/>
      </c>
      <c r="M37" s="358" t="str">
        <f t="shared" si="7"/>
        <v/>
      </c>
      <c r="N37" s="358" t="str">
        <f t="shared" si="7"/>
        <v/>
      </c>
      <c r="O37" s="358" t="str">
        <f t="shared" si="7"/>
        <v/>
      </c>
      <c r="P37" s="358" t="str">
        <f t="shared" si="7"/>
        <v/>
      </c>
      <c r="Q37" s="358" t="str">
        <f t="shared" si="7"/>
        <v/>
      </c>
      <c r="R37" s="358" t="str">
        <f t="shared" si="7"/>
        <v/>
      </c>
      <c r="S37" s="358" t="str">
        <f t="shared" si="7"/>
        <v/>
      </c>
      <c r="T37" s="358" t="str">
        <f t="shared" si="7"/>
        <v/>
      </c>
      <c r="U37" s="358" t="str">
        <f t="shared" si="7"/>
        <v/>
      </c>
      <c r="V37" s="358" t="str">
        <f t="shared" si="7"/>
        <v/>
      </c>
      <c r="W37" s="358" t="str">
        <f t="shared" si="7"/>
        <v/>
      </c>
      <c r="X37" s="358" t="str">
        <f t="shared" si="7"/>
        <v/>
      </c>
      <c r="Y37" s="358" t="str">
        <f t="shared" si="7"/>
        <v/>
      </c>
      <c r="Z37" s="358" t="str">
        <f t="shared" si="7"/>
        <v/>
      </c>
      <c r="AA37" s="358" t="str">
        <f t="shared" si="7"/>
        <v/>
      </c>
      <c r="AB37" s="358" t="str">
        <f t="shared" si="7"/>
        <v/>
      </c>
      <c r="AC37" s="358" t="str">
        <f t="shared" si="7"/>
        <v/>
      </c>
      <c r="AD37" s="358" t="str">
        <f t="shared" si="7"/>
        <v/>
      </c>
      <c r="AE37" s="358" t="str">
        <f t="shared" si="7"/>
        <v/>
      </c>
      <c r="AF37" s="358" t="str">
        <f t="shared" si="7"/>
        <v/>
      </c>
      <c r="AG37" s="358" t="str">
        <f t="shared" si="7"/>
        <v/>
      </c>
      <c r="AH37" s="358" t="str">
        <f t="shared" si="7"/>
        <v/>
      </c>
      <c r="AI37" s="358" t="str">
        <f t="shared" si="7"/>
        <v/>
      </c>
      <c r="AJ37" s="358" t="str">
        <f t="shared" si="7"/>
        <v/>
      </c>
      <c r="AK37" s="358" t="str">
        <f t="shared" si="7"/>
        <v/>
      </c>
      <c r="AL37" s="358" t="str">
        <f t="shared" si="7"/>
        <v/>
      </c>
      <c r="AM37" s="358" t="str">
        <f t="shared" si="7"/>
        <v/>
      </c>
      <c r="AN37" s="358" t="str">
        <f t="shared" si="7"/>
        <v/>
      </c>
      <c r="AO37" s="358" t="str">
        <f t="shared" si="7"/>
        <v/>
      </c>
      <c r="AP37" s="358" t="str">
        <f t="shared" si="7"/>
        <v/>
      </c>
      <c r="AQ37" s="358" t="str">
        <f t="shared" si="7"/>
        <v/>
      </c>
      <c r="AR37" s="358" t="str">
        <f t="shared" si="7"/>
        <v/>
      </c>
      <c r="AS37" s="358" t="str">
        <f t="shared" si="7"/>
        <v/>
      </c>
      <c r="AT37" s="358" t="str">
        <f t="shared" si="7"/>
        <v/>
      </c>
      <c r="AU37" s="358" t="str">
        <f t="shared" si="7"/>
        <v/>
      </c>
      <c r="AV37" s="358" t="str">
        <f t="shared" si="7"/>
        <v/>
      </c>
      <c r="AW37" s="358" t="str">
        <f t="shared" si="7"/>
        <v/>
      </c>
      <c r="AX37" s="358" t="str">
        <f t="shared" si="7"/>
        <v/>
      </c>
      <c r="AY37" s="358" t="str">
        <f t="shared" si="7"/>
        <v/>
      </c>
      <c r="AZ37" s="358" t="str">
        <f t="shared" si="7"/>
        <v/>
      </c>
    </row>
    <row r="38" spans="1:53" s="48" customFormat="1" ht="15" customHeight="1" x14ac:dyDescent="0.2">
      <c r="A38" s="48" t="s">
        <v>349</v>
      </c>
      <c r="B38" s="50">
        <v>62</v>
      </c>
      <c r="C38" s="308"/>
      <c r="D38" s="308"/>
      <c r="E38" s="308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</row>
    <row r="39" spans="1:53" s="48" customFormat="1" ht="15" customHeight="1" x14ac:dyDescent="0.2">
      <c r="A39" s="320" t="s">
        <v>348</v>
      </c>
      <c r="B39" s="321" t="s">
        <v>346</v>
      </c>
      <c r="C39" s="356" t="str">
        <f>IF(C6="","",IF('Financiering (ex-)statutairen'!$B$1="Ja",'Financiering (ex-)statutairen'!B6,""))</f>
        <v/>
      </c>
      <c r="D39" s="356" t="str">
        <f>IF(D6="","",IF('Financiering (ex-)statutairen'!$B$1="Ja",'Financiering (ex-)statutairen'!C6,""))</f>
        <v/>
      </c>
      <c r="E39" s="356" t="str">
        <f>IF(E6="","",IF('Financiering (ex-)statutairen'!$B$1="Ja",'Financiering (ex-)statutairen'!D6,""))</f>
        <v/>
      </c>
      <c r="F39" s="359" t="str">
        <f>IF(F6="","",IF('Financiering (ex-)statutairen'!$B$1="Ja",'Financiering (ex-)statutairen'!E6,""))</f>
        <v/>
      </c>
      <c r="G39" s="358" t="str">
        <f>IF(G6="","",IF('Financiering (ex-)statutairen'!$B$1="Ja",'Financiering (ex-)statutairen'!F6,""))</f>
        <v/>
      </c>
      <c r="H39" s="358" t="str">
        <f>IF(H6="","",IF('Financiering (ex-)statutairen'!$B$1="Ja",'Financiering (ex-)statutairen'!G6,""))</f>
        <v/>
      </c>
      <c r="I39" s="358" t="str">
        <f>IF(I6="","",IF('Financiering (ex-)statutairen'!$B$1="Ja",'Financiering (ex-)statutairen'!H6,""))</f>
        <v/>
      </c>
      <c r="J39" s="358" t="str">
        <f>IF(J6="","",IF('Financiering (ex-)statutairen'!$B$1="Ja",'Financiering (ex-)statutairen'!I6,""))</f>
        <v/>
      </c>
      <c r="K39" s="358" t="str">
        <f>IF(K6="","",IF('Financiering (ex-)statutairen'!$B$1="Ja",'Financiering (ex-)statutairen'!J6,""))</f>
        <v/>
      </c>
      <c r="L39" s="358" t="str">
        <f>IF(L6="","",IF('Financiering (ex-)statutairen'!$B$1="Ja",'Financiering (ex-)statutairen'!K6,""))</f>
        <v/>
      </c>
      <c r="M39" s="358" t="str">
        <f>IF(M6="","",IF('Financiering (ex-)statutairen'!$B$1="Ja",'Financiering (ex-)statutairen'!L6,""))</f>
        <v/>
      </c>
      <c r="N39" s="358" t="str">
        <f>IF(N6="","",IF('Financiering (ex-)statutairen'!$B$1="Ja",'Financiering (ex-)statutairen'!M6,""))</f>
        <v/>
      </c>
      <c r="O39" s="358" t="str">
        <f>IF(O6="","",IF('Financiering (ex-)statutairen'!$B$1="Ja",'Financiering (ex-)statutairen'!N6,""))</f>
        <v/>
      </c>
      <c r="P39" s="358" t="str">
        <f>IF(P6="","",IF('Financiering (ex-)statutairen'!$B$1="Ja",'Financiering (ex-)statutairen'!O6,""))</f>
        <v/>
      </c>
      <c r="Q39" s="358" t="str">
        <f>IF(Q6="","",IF('Financiering (ex-)statutairen'!$B$1="Ja",'Financiering (ex-)statutairen'!P6,""))</f>
        <v/>
      </c>
      <c r="R39" s="358" t="str">
        <f>IF(R6="","",IF('Financiering (ex-)statutairen'!$B$1="Ja",'Financiering (ex-)statutairen'!Q6,""))</f>
        <v/>
      </c>
      <c r="S39" s="358" t="str">
        <f>IF(S6="","",IF('Financiering (ex-)statutairen'!$B$1="Ja",'Financiering (ex-)statutairen'!R6,""))</f>
        <v/>
      </c>
      <c r="T39" s="358" t="str">
        <f>IF(T6="","",IF('Financiering (ex-)statutairen'!$B$1="Ja",'Financiering (ex-)statutairen'!S6,""))</f>
        <v/>
      </c>
      <c r="U39" s="358" t="str">
        <f>IF(U6="","",IF('Financiering (ex-)statutairen'!$B$1="Ja",'Financiering (ex-)statutairen'!T6,""))</f>
        <v/>
      </c>
      <c r="V39" s="358" t="str">
        <f>IF(V6="","",IF('Financiering (ex-)statutairen'!$B$1="Ja",'Financiering (ex-)statutairen'!U6,""))</f>
        <v/>
      </c>
      <c r="W39" s="358" t="str">
        <f>IF(W6="","",IF('Financiering (ex-)statutairen'!$B$1="Ja",'Financiering (ex-)statutairen'!V6,""))</f>
        <v/>
      </c>
      <c r="X39" s="358" t="str">
        <f>IF(X6="","",IF('Financiering (ex-)statutairen'!$B$1="Ja",'Financiering (ex-)statutairen'!W6,""))</f>
        <v/>
      </c>
      <c r="Y39" s="358" t="str">
        <f>IF(Y6="","",IF('Financiering (ex-)statutairen'!$B$1="Ja",'Financiering (ex-)statutairen'!X6,""))</f>
        <v/>
      </c>
      <c r="Z39" s="358" t="str">
        <f>IF(Z6="","",IF('Financiering (ex-)statutairen'!$B$1="Ja",'Financiering (ex-)statutairen'!Y6,""))</f>
        <v/>
      </c>
      <c r="AA39" s="358" t="str">
        <f>IF(AA6="","",IF('Financiering (ex-)statutairen'!$B$1="Ja",'Financiering (ex-)statutairen'!Z6,""))</f>
        <v/>
      </c>
      <c r="AB39" s="358" t="str">
        <f>IF(AB6="","",IF('Financiering (ex-)statutairen'!$B$1="Ja",'Financiering (ex-)statutairen'!AA6,""))</f>
        <v/>
      </c>
      <c r="AC39" s="358" t="str">
        <f>IF(AC6="","",IF('Financiering (ex-)statutairen'!$B$1="Ja",'Financiering (ex-)statutairen'!AB6,""))</f>
        <v/>
      </c>
      <c r="AD39" s="358" t="str">
        <f>IF(AD6="","",IF('Financiering (ex-)statutairen'!$B$1="Ja",'Financiering (ex-)statutairen'!AC6,""))</f>
        <v/>
      </c>
      <c r="AE39" s="358" t="str">
        <f>IF(AE6="","",IF('Financiering (ex-)statutairen'!$B$1="Ja",'Financiering (ex-)statutairen'!AD6,""))</f>
        <v/>
      </c>
      <c r="AF39" s="358" t="str">
        <f>IF(AF6="","",IF('Financiering (ex-)statutairen'!$B$1="Ja",'Financiering (ex-)statutairen'!AE6,""))</f>
        <v/>
      </c>
      <c r="AG39" s="358" t="str">
        <f>IF(AG6="","",IF('Financiering (ex-)statutairen'!$B$1="Ja",'Financiering (ex-)statutairen'!AF6,""))</f>
        <v/>
      </c>
      <c r="AH39" s="358" t="str">
        <f>IF(AH6="","",IF('Financiering (ex-)statutairen'!$B$1="Ja",'Financiering (ex-)statutairen'!AG6,""))</f>
        <v/>
      </c>
      <c r="AI39" s="358" t="str">
        <f>IF(AI6="","",IF('Financiering (ex-)statutairen'!$B$1="Ja",'Financiering (ex-)statutairen'!AH6,""))</f>
        <v/>
      </c>
      <c r="AJ39" s="358" t="str">
        <f>IF(AJ6="","",IF('Financiering (ex-)statutairen'!$B$1="Ja",'Financiering (ex-)statutairen'!AI6,""))</f>
        <v/>
      </c>
      <c r="AK39" s="358" t="str">
        <f>IF(AK6="","",IF('Financiering (ex-)statutairen'!$B$1="Ja",'Financiering (ex-)statutairen'!AJ6,""))</f>
        <v/>
      </c>
      <c r="AL39" s="358" t="str">
        <f>IF(AL6="","",IF('Financiering (ex-)statutairen'!$B$1="Ja",'Financiering (ex-)statutairen'!AK6,""))</f>
        <v/>
      </c>
      <c r="AM39" s="358" t="str">
        <f>IF(AM6="","",IF('Financiering (ex-)statutairen'!$B$1="Ja",'Financiering (ex-)statutairen'!AL6,""))</f>
        <v/>
      </c>
      <c r="AN39" s="358" t="str">
        <f>IF(AN6="","",IF('Financiering (ex-)statutairen'!$B$1="Ja",'Financiering (ex-)statutairen'!AM6,""))</f>
        <v/>
      </c>
      <c r="AO39" s="358" t="str">
        <f>IF(AO6="","",IF('Financiering (ex-)statutairen'!$B$1="Ja",'Financiering (ex-)statutairen'!AN6,""))</f>
        <v/>
      </c>
      <c r="AP39" s="358" t="str">
        <f>IF(AP6="","",IF('Financiering (ex-)statutairen'!$B$1="Ja",'Financiering (ex-)statutairen'!AO6,""))</f>
        <v/>
      </c>
      <c r="AQ39" s="358" t="str">
        <f>IF(AQ6="","",IF('Financiering (ex-)statutairen'!$B$1="Ja",'Financiering (ex-)statutairen'!AP6,""))</f>
        <v/>
      </c>
      <c r="AR39" s="358" t="str">
        <f>IF(AR6="","",IF('Financiering (ex-)statutairen'!$B$1="Ja",'Financiering (ex-)statutairen'!AQ6,""))</f>
        <v/>
      </c>
      <c r="AS39" s="358" t="str">
        <f>IF(AS6="","",IF('Financiering (ex-)statutairen'!$B$1="Ja",'Financiering (ex-)statutairen'!AR6,""))</f>
        <v/>
      </c>
      <c r="AT39" s="358" t="str">
        <f>IF(AT6="","",IF('Financiering (ex-)statutairen'!$B$1="Ja",'Financiering (ex-)statutairen'!AS6,""))</f>
        <v/>
      </c>
      <c r="AU39" s="358" t="str">
        <f>IF(AU6="","",IF('Financiering (ex-)statutairen'!$B$1="Ja",'Financiering (ex-)statutairen'!AT6,""))</f>
        <v/>
      </c>
      <c r="AV39" s="358" t="str">
        <f>IF(AV6="","",IF('Financiering (ex-)statutairen'!$B$1="Ja",'Financiering (ex-)statutairen'!AU6,""))</f>
        <v/>
      </c>
      <c r="AW39" s="358" t="str">
        <f>IF(AW6="","",IF('Financiering (ex-)statutairen'!$B$1="Ja",'Financiering (ex-)statutairen'!AV6,""))</f>
        <v/>
      </c>
      <c r="AX39" s="358" t="str">
        <f>IF(AX6="","",IF('Financiering (ex-)statutairen'!$B$1="Ja",'Financiering (ex-)statutairen'!AW6,""))</f>
        <v/>
      </c>
      <c r="AY39" s="358" t="str">
        <f>IF(AY6="","",IF('Financiering (ex-)statutairen'!$B$1="Ja",'Financiering (ex-)statutairen'!AX6,""))</f>
        <v/>
      </c>
      <c r="AZ39" s="358" t="str">
        <f>IF(AZ6="","",IF('Financiering (ex-)statutairen'!$B$1="Ja",'Financiering (ex-)statutairen'!AY6,""))</f>
        <v/>
      </c>
    </row>
    <row r="40" spans="1:53" s="48" customFormat="1" ht="15" customHeight="1" x14ac:dyDescent="0.2">
      <c r="A40" s="318" t="s">
        <v>117</v>
      </c>
      <c r="B40" s="322">
        <v>630</v>
      </c>
      <c r="C40" s="360" t="str">
        <f>IF(C6="","",SUM(C41:C50))</f>
        <v/>
      </c>
      <c r="D40" s="360" t="str">
        <f>IF(D6="","",SUM(D41:D50))</f>
        <v/>
      </c>
      <c r="E40" s="360" t="str">
        <f>IF(E6="","",SUM(E41:E50))</f>
        <v/>
      </c>
      <c r="F40" s="357" t="str">
        <f t="shared" ref="F40:AZ40" si="8">IF(F6="","",SUM(F41:F50))</f>
        <v/>
      </c>
      <c r="G40" s="357" t="str">
        <f t="shared" si="8"/>
        <v/>
      </c>
      <c r="H40" s="357" t="str">
        <f t="shared" si="8"/>
        <v/>
      </c>
      <c r="I40" s="357" t="str">
        <f t="shared" si="8"/>
        <v/>
      </c>
      <c r="J40" s="357" t="str">
        <f t="shared" si="8"/>
        <v/>
      </c>
      <c r="K40" s="357" t="str">
        <f t="shared" si="8"/>
        <v/>
      </c>
      <c r="L40" s="357" t="str">
        <f t="shared" si="8"/>
        <v/>
      </c>
      <c r="M40" s="357" t="str">
        <f t="shared" si="8"/>
        <v/>
      </c>
      <c r="N40" s="357" t="str">
        <f t="shared" si="8"/>
        <v/>
      </c>
      <c r="O40" s="357" t="str">
        <f t="shared" si="8"/>
        <v/>
      </c>
      <c r="P40" s="357" t="str">
        <f t="shared" si="8"/>
        <v/>
      </c>
      <c r="Q40" s="357" t="str">
        <f t="shared" si="8"/>
        <v/>
      </c>
      <c r="R40" s="357" t="str">
        <f t="shared" si="8"/>
        <v/>
      </c>
      <c r="S40" s="357" t="str">
        <f t="shared" si="8"/>
        <v/>
      </c>
      <c r="T40" s="357" t="str">
        <f t="shared" si="8"/>
        <v/>
      </c>
      <c r="U40" s="357" t="str">
        <f t="shared" si="8"/>
        <v/>
      </c>
      <c r="V40" s="357" t="str">
        <f t="shared" si="8"/>
        <v/>
      </c>
      <c r="W40" s="357" t="str">
        <f t="shared" si="8"/>
        <v/>
      </c>
      <c r="X40" s="357" t="str">
        <f t="shared" si="8"/>
        <v/>
      </c>
      <c r="Y40" s="357" t="str">
        <f t="shared" si="8"/>
        <v/>
      </c>
      <c r="Z40" s="357" t="str">
        <f t="shared" si="8"/>
        <v/>
      </c>
      <c r="AA40" s="357" t="str">
        <f t="shared" si="8"/>
        <v/>
      </c>
      <c r="AB40" s="357" t="str">
        <f t="shared" si="8"/>
        <v/>
      </c>
      <c r="AC40" s="357" t="str">
        <f t="shared" si="8"/>
        <v/>
      </c>
      <c r="AD40" s="357" t="str">
        <f t="shared" si="8"/>
        <v/>
      </c>
      <c r="AE40" s="357" t="str">
        <f t="shared" si="8"/>
        <v/>
      </c>
      <c r="AF40" s="357" t="str">
        <f t="shared" si="8"/>
        <v/>
      </c>
      <c r="AG40" s="357" t="str">
        <f t="shared" si="8"/>
        <v/>
      </c>
      <c r="AH40" s="357" t="str">
        <f t="shared" si="8"/>
        <v/>
      </c>
      <c r="AI40" s="357" t="str">
        <f t="shared" si="8"/>
        <v/>
      </c>
      <c r="AJ40" s="357" t="str">
        <f t="shared" si="8"/>
        <v/>
      </c>
      <c r="AK40" s="357" t="str">
        <f t="shared" si="8"/>
        <v/>
      </c>
      <c r="AL40" s="357" t="str">
        <f t="shared" si="8"/>
        <v/>
      </c>
      <c r="AM40" s="357" t="str">
        <f t="shared" si="8"/>
        <v/>
      </c>
      <c r="AN40" s="357" t="str">
        <f t="shared" si="8"/>
        <v/>
      </c>
      <c r="AO40" s="357" t="str">
        <f t="shared" si="8"/>
        <v/>
      </c>
      <c r="AP40" s="357" t="str">
        <f t="shared" si="8"/>
        <v/>
      </c>
      <c r="AQ40" s="357" t="str">
        <f t="shared" si="8"/>
        <v/>
      </c>
      <c r="AR40" s="357" t="str">
        <f t="shared" si="8"/>
        <v/>
      </c>
      <c r="AS40" s="357" t="str">
        <f t="shared" si="8"/>
        <v/>
      </c>
      <c r="AT40" s="357" t="str">
        <f t="shared" si="8"/>
        <v/>
      </c>
      <c r="AU40" s="357" t="str">
        <f t="shared" si="8"/>
        <v/>
      </c>
      <c r="AV40" s="357" t="str">
        <f t="shared" si="8"/>
        <v/>
      </c>
      <c r="AW40" s="357" t="str">
        <f t="shared" si="8"/>
        <v/>
      </c>
      <c r="AX40" s="357" t="str">
        <f t="shared" si="8"/>
        <v/>
      </c>
      <c r="AY40" s="357" t="str">
        <f t="shared" si="8"/>
        <v/>
      </c>
      <c r="AZ40" s="357" t="str">
        <f t="shared" si="8"/>
        <v/>
      </c>
    </row>
    <row r="41" spans="1:53" s="48" customFormat="1" ht="15" customHeight="1" x14ac:dyDescent="0.2">
      <c r="A41" s="48" t="s">
        <v>118</v>
      </c>
      <c r="B41" s="55"/>
      <c r="C41" s="352"/>
      <c r="D41" s="352"/>
      <c r="E41" s="352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</row>
    <row r="42" spans="1:53" s="48" customFormat="1" ht="15" customHeight="1" x14ac:dyDescent="0.2">
      <c r="A42" s="320" t="s">
        <v>119</v>
      </c>
      <c r="B42" s="323" t="s">
        <v>351</v>
      </c>
      <c r="C42" s="361"/>
      <c r="D42" s="360"/>
      <c r="E42" s="362"/>
      <c r="F42" s="363"/>
      <c r="G42" s="357" t="str">
        <f>IF(G6="","",Vervangingsinvest!C3/10)</f>
        <v/>
      </c>
      <c r="H42" s="357" t="str">
        <f>IF(H6="","",SUM(Vervangingsinvest!C3:D3)/10)</f>
        <v/>
      </c>
      <c r="I42" s="357" t="str">
        <f>IF(I6="","",SUM(Vervangingsinvest!C3:E3)/10)</f>
        <v/>
      </c>
      <c r="J42" s="357" t="str">
        <f>IF(J6="","",SUM(Vervangingsinvest!C3:F3)/10)</f>
        <v/>
      </c>
      <c r="K42" s="357" t="str">
        <f>IF(K6="","",SUM(Vervangingsinvest!C3:G3)/10)</f>
        <v/>
      </c>
      <c r="L42" s="357" t="str">
        <f>IF(L6="","",SUM(Vervangingsinvest!C3:H3)/10)</f>
        <v/>
      </c>
      <c r="M42" s="357" t="str">
        <f>IF(M6="","",SUM(Vervangingsinvest!C3:I3)/10)</f>
        <v/>
      </c>
      <c r="N42" s="357" t="str">
        <f>IF(N6="","",SUM(Vervangingsinvest!C3:J3)/10)</f>
        <v/>
      </c>
      <c r="O42" s="357" t="str">
        <f>IF(O6="","",SUM(Vervangingsinvest!C3:K3)/10)</f>
        <v/>
      </c>
      <c r="P42" s="357" t="str">
        <f>IF(P6="","",SUM(Vervangingsinvest!C3:L3)/10)</f>
        <v/>
      </c>
      <c r="Q42" s="357" t="str">
        <f>IF(Q6="","",SUM(Vervangingsinvest!D3:M3)/10)</f>
        <v/>
      </c>
      <c r="R42" s="357" t="str">
        <f>IF(R6="","",SUM(Vervangingsinvest!E3:N3)/10)</f>
        <v/>
      </c>
      <c r="S42" s="357" t="str">
        <f>IF(S6="","",SUM(Vervangingsinvest!F3:O3)/10)</f>
        <v/>
      </c>
      <c r="T42" s="357" t="str">
        <f>IF(T6="","",SUM(Vervangingsinvest!G3:P3)/10)</f>
        <v/>
      </c>
      <c r="U42" s="357" t="str">
        <f>IF(U6="","",SUM(Vervangingsinvest!H3:Q3)/10)</f>
        <v/>
      </c>
      <c r="V42" s="357" t="str">
        <f>IF(V6="","",SUM(Vervangingsinvest!I3:R3)/10)</f>
        <v/>
      </c>
      <c r="W42" s="357" t="str">
        <f>IF(W6="","",SUM(Vervangingsinvest!J3:S3)/10)</f>
        <v/>
      </c>
      <c r="X42" s="357" t="str">
        <f>IF(X6="","",SUM(Vervangingsinvest!K3:T3)/10)</f>
        <v/>
      </c>
      <c r="Y42" s="357" t="str">
        <f>IF(Y6="","",SUM(Vervangingsinvest!L3:U3)/10)</f>
        <v/>
      </c>
      <c r="Z42" s="357" t="str">
        <f>IF(Z6="","",SUM(Vervangingsinvest!M3:V3)/10)</f>
        <v/>
      </c>
      <c r="AA42" s="357" t="str">
        <f>IF(AA6="","",SUM(Vervangingsinvest!N3:W3)/10)</f>
        <v/>
      </c>
      <c r="AB42" s="357" t="str">
        <f>IF(AB6="","",SUM(Vervangingsinvest!O3:X3)/10)</f>
        <v/>
      </c>
      <c r="AC42" s="357" t="str">
        <f>IF(AC6="","",SUM(Vervangingsinvest!P3:Y3)/10)</f>
        <v/>
      </c>
      <c r="AD42" s="357" t="str">
        <f>IF(AD6="","",SUM(Vervangingsinvest!Q3:Z3)/10)</f>
        <v/>
      </c>
      <c r="AE42" s="357" t="str">
        <f>IF(AE6="","",SUM(Vervangingsinvest!R3:AA3)/10)</f>
        <v/>
      </c>
      <c r="AF42" s="357" t="str">
        <f>IF(AF6="","",SUM(Vervangingsinvest!S3:AB3)/10)</f>
        <v/>
      </c>
      <c r="AG42" s="357" t="str">
        <f>IF(AG6="","",SUM(Vervangingsinvest!T3:AC3)/10)</f>
        <v/>
      </c>
      <c r="AH42" s="357" t="str">
        <f>IF(AH6="","",SUM(Vervangingsinvest!U3:AD3)/10)</f>
        <v/>
      </c>
      <c r="AI42" s="357" t="str">
        <f>IF(AI6="","",SUM(Vervangingsinvest!V3:AE3)/10)</f>
        <v/>
      </c>
      <c r="AJ42" s="357" t="str">
        <f>IF(AJ6="","",SUM(Vervangingsinvest!W3:AF3)/10)</f>
        <v/>
      </c>
      <c r="AK42" s="357" t="str">
        <f>IF(AK6="","",SUM(Vervangingsinvest!X3:AG3)/10)</f>
        <v/>
      </c>
      <c r="AL42" s="357" t="str">
        <f>IF(AL6="","",SUM(Vervangingsinvest!Y3:AH3)/10)</f>
        <v/>
      </c>
      <c r="AM42" s="357" t="str">
        <f>IF(AM6="","",SUM(Vervangingsinvest!Z3:AI3)/10)</f>
        <v/>
      </c>
      <c r="AN42" s="357" t="str">
        <f>IF(AN6="","",SUM(Vervangingsinvest!AA3:AJ3)/10)</f>
        <v/>
      </c>
      <c r="AO42" s="357" t="str">
        <f>IF(AO6="","",SUM(Vervangingsinvest!AB3:AK3)/10)</f>
        <v/>
      </c>
      <c r="AP42" s="357" t="str">
        <f>IF(AP6="","",SUM(Vervangingsinvest!AC3:AL3)/10)</f>
        <v/>
      </c>
      <c r="AQ42" s="357" t="str">
        <f>IF(AQ6="","",SUM(Vervangingsinvest!AD3:AM3)/10)</f>
        <v/>
      </c>
      <c r="AR42" s="357" t="str">
        <f>IF(AR6="","",SUM(Vervangingsinvest!AE3:AN3)/10)</f>
        <v/>
      </c>
      <c r="AS42" s="357" t="str">
        <f>IF(AS6="","",SUM(Vervangingsinvest!AF3:AO3)/10)</f>
        <v/>
      </c>
      <c r="AT42" s="357" t="str">
        <f>IF(AT6="","",SUM(Vervangingsinvest!AG3:AP3)/10)</f>
        <v/>
      </c>
      <c r="AU42" s="357" t="str">
        <f>IF(AU6="","",SUM(Vervangingsinvest!AH3:AQ3)/10)</f>
        <v/>
      </c>
      <c r="AV42" s="357" t="str">
        <f>IF(AV6="","",SUM(Vervangingsinvest!AI3:AR3)/10)</f>
        <v/>
      </c>
      <c r="AW42" s="357" t="str">
        <f>IF(AW6="","",SUM(Vervangingsinvest!AJ3:AS3)/10)</f>
        <v/>
      </c>
      <c r="AX42" s="357" t="str">
        <f>IF(AX6="","",SUM(Vervangingsinvest!AK3:AT3)/10)</f>
        <v/>
      </c>
      <c r="AY42" s="357" t="str">
        <f>IF(AY6="","",SUM(Vervangingsinvest!AL3:AU3)/10)</f>
        <v/>
      </c>
      <c r="AZ42" s="357" t="str">
        <f>IF(AZ6="","",SUM(Vervangingsinvest!AM3:AV3)/10)</f>
        <v/>
      </c>
      <c r="BA42" s="181"/>
    </row>
    <row r="43" spans="1:53" s="48" customFormat="1" ht="15" customHeight="1" x14ac:dyDescent="0.2">
      <c r="A43" s="320" t="s">
        <v>120</v>
      </c>
      <c r="B43" s="323" t="s">
        <v>351</v>
      </c>
      <c r="C43" s="361"/>
      <c r="D43" s="360"/>
      <c r="E43" s="360"/>
      <c r="F43" s="363"/>
      <c r="G43" s="357" t="str">
        <f>IF(G6="","",Vervangingsinvest!C4/33)</f>
        <v/>
      </c>
      <c r="H43" s="357" t="str">
        <f>IF(H6="","",SUM(Vervangingsinvest!C4:D4)/33)</f>
        <v/>
      </c>
      <c r="I43" s="357" t="str">
        <f>IF(I6="","",SUM(Vervangingsinvest!C4:E4)/33)</f>
        <v/>
      </c>
      <c r="J43" s="357" t="str">
        <f>IF(J6="","",SUM(Vervangingsinvest!C4:F4)/33)</f>
        <v/>
      </c>
      <c r="K43" s="357" t="str">
        <f>IF(K6="","",SUM(Vervangingsinvest!C4:G4)/33)</f>
        <v/>
      </c>
      <c r="L43" s="357" t="str">
        <f>IF(L6="","",SUM(Vervangingsinvest!C4:H4)/33)</f>
        <v/>
      </c>
      <c r="M43" s="357" t="str">
        <f>IF(M6="","",SUM(Vervangingsinvest!C4:I4)/33)</f>
        <v/>
      </c>
      <c r="N43" s="357" t="str">
        <f>IF(N6="","",SUM(Vervangingsinvest!C4:J4)/33)</f>
        <v/>
      </c>
      <c r="O43" s="357" t="str">
        <f>IF(O6="","",SUM(Vervangingsinvest!C4:K4)/33)</f>
        <v/>
      </c>
      <c r="P43" s="357" t="str">
        <f>IF(P6="","",SUM(Vervangingsinvest!C4:L4)/33)</f>
        <v/>
      </c>
      <c r="Q43" s="357" t="str">
        <f>IF(Q6="","",SUM(Vervangingsinvest!C4:M4)/33)</f>
        <v/>
      </c>
      <c r="R43" s="357" t="str">
        <f>IF(R6="","",SUM(Vervangingsinvest!C4:N4)/33)</f>
        <v/>
      </c>
      <c r="S43" s="357" t="str">
        <f>IF(S6="","",SUM(Vervangingsinvest!C4:O4)/33)</f>
        <v/>
      </c>
      <c r="T43" s="357" t="str">
        <f>IF(T6="","",SUM(Vervangingsinvest!C4:P4)/33)</f>
        <v/>
      </c>
      <c r="U43" s="357" t="str">
        <f>IF(U6="","",SUM(Vervangingsinvest!C4:Q4)/33)</f>
        <v/>
      </c>
      <c r="V43" s="357" t="str">
        <f>IF(V6="","",SUM(Vervangingsinvest!C4:R4)/33)</f>
        <v/>
      </c>
      <c r="W43" s="357" t="str">
        <f>IF(W6="","",SUM(Vervangingsinvest!C4:S4)/33)</f>
        <v/>
      </c>
      <c r="X43" s="357" t="str">
        <f>IF(X6="","",SUM(Vervangingsinvest!C4:T4)/33)</f>
        <v/>
      </c>
      <c r="Y43" s="357" t="str">
        <f>IF(Y6="","",SUM(Vervangingsinvest!C4:U4)/33)</f>
        <v/>
      </c>
      <c r="Z43" s="357" t="str">
        <f>IF(Z6="","",SUM(Vervangingsinvest!C4:V4)/33)</f>
        <v/>
      </c>
      <c r="AA43" s="357" t="str">
        <f>IF(AA6="","",SUM(Vervangingsinvest!C4:W4)/33)</f>
        <v/>
      </c>
      <c r="AB43" s="357" t="str">
        <f>IF(AB6="","",SUM(Vervangingsinvest!C4:X4)/33)</f>
        <v/>
      </c>
      <c r="AC43" s="357" t="str">
        <f>IF(AC6="","",SUM(Vervangingsinvest!C4:Y4)/33)</f>
        <v/>
      </c>
      <c r="AD43" s="357" t="str">
        <f>IF(AD6="","",SUM(Vervangingsinvest!C4:Z4)/33)</f>
        <v/>
      </c>
      <c r="AE43" s="357" t="str">
        <f>IF(AE6="","",SUM(Vervangingsinvest!C4:AA4)/33)</f>
        <v/>
      </c>
      <c r="AF43" s="357" t="str">
        <f>IF(AF6="","",SUM(Vervangingsinvest!C4:AB4)/33)</f>
        <v/>
      </c>
      <c r="AG43" s="357" t="str">
        <f>IF(AG6="","",SUM(Vervangingsinvest!C4:AC4)/33)</f>
        <v/>
      </c>
      <c r="AH43" s="357" t="str">
        <f>IF(AH6="","",SUM(Vervangingsinvest!C4:AD4)/33)</f>
        <v/>
      </c>
      <c r="AI43" s="357" t="str">
        <f>IF(AI6="","",SUM(Vervangingsinvest!C4:AE4)/33)</f>
        <v/>
      </c>
      <c r="AJ43" s="357" t="str">
        <f>IF(AJ6="","",SUM(Vervangingsinvest!C4:AF4)/33)</f>
        <v/>
      </c>
      <c r="AK43" s="357" t="str">
        <f>IF(AK6="","",SUM(Vervangingsinvest!C4:AG4)/33)</f>
        <v/>
      </c>
      <c r="AL43" s="357" t="str">
        <f>IF(AL6="","",SUM(Vervangingsinvest!C4:AH4)/33)</f>
        <v/>
      </c>
      <c r="AM43" s="357" t="str">
        <f>IF(AM6="","",SUM(Vervangingsinvest!C4:AI4)/33)</f>
        <v/>
      </c>
      <c r="AN43" s="357" t="str">
        <f>IF(AN6="","",SUM(Vervangingsinvest!D4:AJ4)/33)</f>
        <v/>
      </c>
      <c r="AO43" s="357" t="str">
        <f>IF(AO6="","",SUM(Vervangingsinvest!E4:AK4)/33)</f>
        <v/>
      </c>
      <c r="AP43" s="357" t="str">
        <f>IF(AP6="","",SUM(Vervangingsinvest!F4:AL4)/33)</f>
        <v/>
      </c>
      <c r="AQ43" s="357" t="str">
        <f>IF(AQ6="","",SUM(Vervangingsinvest!G4:AM4)/33)</f>
        <v/>
      </c>
      <c r="AR43" s="357" t="str">
        <f>IF(AR6="","",SUM(Vervangingsinvest!H4:AN4)/33)</f>
        <v/>
      </c>
      <c r="AS43" s="357" t="str">
        <f>IF(AS6="","",SUM(Vervangingsinvest!I4:AO4)/33)</f>
        <v/>
      </c>
      <c r="AT43" s="357" t="str">
        <f>IF(AT6="","",SUM(Vervangingsinvest!J4:AP4)/33)</f>
        <v/>
      </c>
      <c r="AU43" s="357" t="str">
        <f>IF(AU6="","",SUM(Vervangingsinvest!K4:AQ4)/33)</f>
        <v/>
      </c>
      <c r="AV43" s="357" t="str">
        <f>IF(AV6="","",SUM(Vervangingsinvest!L4:AR4)/33)</f>
        <v/>
      </c>
      <c r="AW43" s="357" t="str">
        <f>IF(AW6="","",SUM(Vervangingsinvest!M4:AS4)/33)</f>
        <v/>
      </c>
      <c r="AX43" s="357" t="str">
        <f>IF(AX6="","",SUM(Vervangingsinvest!N4:AT4)/33)</f>
        <v/>
      </c>
      <c r="AY43" s="357" t="str">
        <f>IF(AY6="","",SUM(Vervangingsinvest!O4:AU4)/33)</f>
        <v/>
      </c>
      <c r="AZ43" s="357" t="str">
        <f>IF(AZ6="","",SUM(Vervangingsinvest!P4:AV4)/33)</f>
        <v/>
      </c>
      <c r="BA43" s="181"/>
    </row>
    <row r="44" spans="1:53" s="48" customFormat="1" ht="15" customHeight="1" x14ac:dyDescent="0.2">
      <c r="A44" s="320" t="s">
        <v>121</v>
      </c>
      <c r="B44" s="323" t="s">
        <v>352</v>
      </c>
      <c r="C44" s="361"/>
      <c r="D44" s="360"/>
      <c r="E44" s="360"/>
      <c r="F44" s="363"/>
      <c r="G44" s="357" t="str">
        <f>IF(G6="","",Vervangingsinvest!C5/5)</f>
        <v/>
      </c>
      <c r="H44" s="357" t="str">
        <f>IF(H6="","",SUM(Vervangingsinvest!C5:D5)/5)</f>
        <v/>
      </c>
      <c r="I44" s="357" t="str">
        <f>IF(I6="","",SUM(Vervangingsinvest!C5:E5)/5)</f>
        <v/>
      </c>
      <c r="J44" s="357" t="str">
        <f>IF(J6="","",SUM(Vervangingsinvest!C5:F5)/5)</f>
        <v/>
      </c>
      <c r="K44" s="357" t="str">
        <f>IF(K6="","",SUM(Vervangingsinvest!C5:G5)/5)</f>
        <v/>
      </c>
      <c r="L44" s="357" t="str">
        <f>IF(L6="","",SUM(Vervangingsinvest!D5:H5)/5)</f>
        <v/>
      </c>
      <c r="M44" s="357" t="str">
        <f>IF(M6="","",SUM(Vervangingsinvest!E5:I5)/5)</f>
        <v/>
      </c>
      <c r="N44" s="357" t="str">
        <f>IF(N6="","",SUM(Vervangingsinvest!F5:J5)/5)</f>
        <v/>
      </c>
      <c r="O44" s="357" t="str">
        <f>IF(O6="","",SUM(Vervangingsinvest!G5:K5)/5)</f>
        <v/>
      </c>
      <c r="P44" s="357" t="str">
        <f>IF(P6="","",SUM(Vervangingsinvest!H5:L5)/5)</f>
        <v/>
      </c>
      <c r="Q44" s="357" t="str">
        <f>IF(Q6="","",SUM(Vervangingsinvest!I5:M5)/5)</f>
        <v/>
      </c>
      <c r="R44" s="357" t="str">
        <f>IF(R6="","",SUM(Vervangingsinvest!J5:N5)/5)</f>
        <v/>
      </c>
      <c r="S44" s="357" t="str">
        <f>IF(S6="","",SUM(Vervangingsinvest!K5:O5)/5)</f>
        <v/>
      </c>
      <c r="T44" s="357" t="str">
        <f>IF(T6="","",SUM(Vervangingsinvest!L5:P5)/5)</f>
        <v/>
      </c>
      <c r="U44" s="357" t="str">
        <f>IF(U6="","",SUM(Vervangingsinvest!M5:Q5)/5)</f>
        <v/>
      </c>
      <c r="V44" s="357" t="str">
        <f>IF(V6="","",SUM(Vervangingsinvest!N5:R5)/5)</f>
        <v/>
      </c>
      <c r="W44" s="357" t="str">
        <f>IF(W6="","",SUM(Vervangingsinvest!O5:S5)/5)</f>
        <v/>
      </c>
      <c r="X44" s="357" t="str">
        <f>IF(X6="","",SUM(Vervangingsinvest!P5:T5)/5)</f>
        <v/>
      </c>
      <c r="Y44" s="357" t="str">
        <f>IF(Y6="","",SUM(Vervangingsinvest!Q5:U5)/5)</f>
        <v/>
      </c>
      <c r="Z44" s="357" t="str">
        <f>IF(Z6="","",SUM(Vervangingsinvest!R5:V5)/5)</f>
        <v/>
      </c>
      <c r="AA44" s="357" t="str">
        <f>IF(AA6="","",SUM(Vervangingsinvest!S5:W5)/5)</f>
        <v/>
      </c>
      <c r="AB44" s="357" t="str">
        <f>IF(AB6="","",SUM(Vervangingsinvest!T5:X5)/5)</f>
        <v/>
      </c>
      <c r="AC44" s="357" t="str">
        <f>IF(AC6="","",SUM(Vervangingsinvest!U5:Y5)/5)</f>
        <v/>
      </c>
      <c r="AD44" s="357" t="str">
        <f>IF(AD6="","",SUM(Vervangingsinvest!V5:Z5)/5)</f>
        <v/>
      </c>
      <c r="AE44" s="357" t="str">
        <f>IF(AE6="","",SUM(Vervangingsinvest!W5:AA5)/5)</f>
        <v/>
      </c>
      <c r="AF44" s="357" t="str">
        <f>IF(AF6="","",SUM(Vervangingsinvest!X5:AB5)/5)</f>
        <v/>
      </c>
      <c r="AG44" s="357" t="str">
        <f>IF(AG6="","",SUM(Vervangingsinvest!Y5:AC5)/5)</f>
        <v/>
      </c>
      <c r="AH44" s="357" t="str">
        <f>IF(AH6="","",SUM(Vervangingsinvest!Z5:AD5)/5)</f>
        <v/>
      </c>
      <c r="AI44" s="357" t="str">
        <f>IF(AI6="","",SUM(Vervangingsinvest!AA5:AE5)/5)</f>
        <v/>
      </c>
      <c r="AJ44" s="357" t="str">
        <f>IF(AJ6="","",SUM(Vervangingsinvest!AB5:AF5)/5)</f>
        <v/>
      </c>
      <c r="AK44" s="357" t="str">
        <f>IF(AK6="","",SUM(Vervangingsinvest!AC5:AG5)/5)</f>
        <v/>
      </c>
      <c r="AL44" s="357" t="str">
        <f>IF(AL6="","",SUM(Vervangingsinvest!AD5:AH5)/5)</f>
        <v/>
      </c>
      <c r="AM44" s="357" t="str">
        <f>IF(AM6="","",SUM(Vervangingsinvest!AE5:AI5)/5)</f>
        <v/>
      </c>
      <c r="AN44" s="357" t="str">
        <f>IF(AN6="","",SUM(Vervangingsinvest!AF5:AJ5)/5)</f>
        <v/>
      </c>
      <c r="AO44" s="357" t="str">
        <f>IF(AO6="","",SUM(Vervangingsinvest!AG5:AK5)/5)</f>
        <v/>
      </c>
      <c r="AP44" s="357" t="str">
        <f>IF(AP6="","",SUM(Vervangingsinvest!AH5:AL5)/5)</f>
        <v/>
      </c>
      <c r="AQ44" s="357" t="str">
        <f>IF(AQ6="","",SUM(Vervangingsinvest!AI5:AM5)/5)</f>
        <v/>
      </c>
      <c r="AR44" s="357" t="str">
        <f>IF(AR6="","",SUM(Vervangingsinvest!AJ5:AN5)/5)</f>
        <v/>
      </c>
      <c r="AS44" s="357" t="str">
        <f>IF(AS6="","",SUM(Vervangingsinvest!AK5:AO5)/5)</f>
        <v/>
      </c>
      <c r="AT44" s="357" t="str">
        <f>IF(AT6="","",SUM(Vervangingsinvest!AL5:AP5)/5)</f>
        <v/>
      </c>
      <c r="AU44" s="357" t="str">
        <f>IF(AU6="","",SUM(Vervangingsinvest!AM5:AQ5)/5)</f>
        <v/>
      </c>
      <c r="AV44" s="357" t="str">
        <f>IF(AV6="","",SUM(Vervangingsinvest!AN5:AR5)/5)</f>
        <v/>
      </c>
      <c r="AW44" s="357" t="str">
        <f>IF(AW6="","",SUM(Vervangingsinvest!AO5:AS5)/5)</f>
        <v/>
      </c>
      <c r="AX44" s="357" t="str">
        <f>IF(AX6="","",SUM(Vervangingsinvest!AP5:AT5)/5)</f>
        <v/>
      </c>
      <c r="AY44" s="357" t="str">
        <f>IF(AY6="","",SUM(Vervangingsinvest!AQ5:AU5)/5)</f>
        <v/>
      </c>
      <c r="AZ44" s="357" t="str">
        <f>IF(AZ6="","",SUM(Vervangingsinvest!AR5:AV5)/5)</f>
        <v/>
      </c>
      <c r="BA44" s="181"/>
    </row>
    <row r="45" spans="1:53" s="48" customFormat="1" ht="15" customHeight="1" x14ac:dyDescent="0.2">
      <c r="A45" s="320" t="s">
        <v>122</v>
      </c>
      <c r="B45" s="323" t="s">
        <v>352</v>
      </c>
      <c r="C45" s="361"/>
      <c r="D45" s="360"/>
      <c r="E45" s="360"/>
      <c r="F45" s="363"/>
      <c r="G45" s="357" t="str">
        <f>IF(G6="","",Vervangingsinvest!C6/10)</f>
        <v/>
      </c>
      <c r="H45" s="357" t="str">
        <f>IF(H6="","",SUM(Vervangingsinvest!C6:D6)/10)</f>
        <v/>
      </c>
      <c r="I45" s="357" t="str">
        <f>IF(I6="","",SUM(Vervangingsinvest!C6:E6)/10)</f>
        <v/>
      </c>
      <c r="J45" s="357" t="str">
        <f>IF(J6="","",SUM(Vervangingsinvest!C6:F6)/10)</f>
        <v/>
      </c>
      <c r="K45" s="357" t="str">
        <f>IF(K6="","",SUM(Vervangingsinvest!C6:G6)/10)</f>
        <v/>
      </c>
      <c r="L45" s="357" t="str">
        <f>IF(L6="","",SUM(Vervangingsinvest!C6:H6)/10)</f>
        <v/>
      </c>
      <c r="M45" s="357" t="str">
        <f>IF(M6="","",SUM(Vervangingsinvest!C6:I6)/10)</f>
        <v/>
      </c>
      <c r="N45" s="357" t="str">
        <f>IF(N6="","",SUM(Vervangingsinvest!C6:J6)/10)</f>
        <v/>
      </c>
      <c r="O45" s="357" t="str">
        <f>IF(O6="","",SUM(Vervangingsinvest!C6:K6)/10)</f>
        <v/>
      </c>
      <c r="P45" s="357" t="str">
        <f>IF(P6="","",SUM(Vervangingsinvest!C6:L6)/10)</f>
        <v/>
      </c>
      <c r="Q45" s="357" t="str">
        <f>IF(Q6="","",SUM(Vervangingsinvest!D6:M6)/10)</f>
        <v/>
      </c>
      <c r="R45" s="357" t="str">
        <f>IF(R6="","",SUM(Vervangingsinvest!E6:N6)/10)</f>
        <v/>
      </c>
      <c r="S45" s="357" t="str">
        <f>IF(S6="","",SUM(Vervangingsinvest!F6:O6)/10)</f>
        <v/>
      </c>
      <c r="T45" s="357" t="str">
        <f>IF(T6="","",SUM(Vervangingsinvest!G6:P6)/10)</f>
        <v/>
      </c>
      <c r="U45" s="357" t="str">
        <f>IF(U6="","",SUM(Vervangingsinvest!H6:Q6)/10)</f>
        <v/>
      </c>
      <c r="V45" s="357" t="str">
        <f>IF(V6="","",SUM(Vervangingsinvest!I6:R6)/10)</f>
        <v/>
      </c>
      <c r="W45" s="357" t="str">
        <f>IF(W6="","",SUM(Vervangingsinvest!J6:S6)/10)</f>
        <v/>
      </c>
      <c r="X45" s="357" t="str">
        <f>IF(X6="","",SUM(Vervangingsinvest!K6:T6)/10)</f>
        <v/>
      </c>
      <c r="Y45" s="357" t="str">
        <f>IF(Y6="","",SUM(Vervangingsinvest!L6:U6)/10)</f>
        <v/>
      </c>
      <c r="Z45" s="357" t="str">
        <f>IF(Z6="","",SUM(Vervangingsinvest!M6:V6)/10)</f>
        <v/>
      </c>
      <c r="AA45" s="357" t="str">
        <f>IF(AA6="","",SUM(Vervangingsinvest!N6:W6)/10)</f>
        <v/>
      </c>
      <c r="AB45" s="357" t="str">
        <f>IF(AB6="","",SUM(Vervangingsinvest!O6:X6)/10)</f>
        <v/>
      </c>
      <c r="AC45" s="357" t="str">
        <f>IF(AC6="","",SUM(Vervangingsinvest!P6:Y6)/10)</f>
        <v/>
      </c>
      <c r="AD45" s="357" t="str">
        <f>IF(AD6="","",SUM(Vervangingsinvest!Q6:Z6)/10)</f>
        <v/>
      </c>
      <c r="AE45" s="357" t="str">
        <f>IF(AE6="","",SUM(Vervangingsinvest!R6:AA6)/10)</f>
        <v/>
      </c>
      <c r="AF45" s="357" t="str">
        <f>IF(AF6="","",SUM(Vervangingsinvest!S6:AB6)/10)</f>
        <v/>
      </c>
      <c r="AG45" s="357" t="str">
        <f>IF(AG6="","",SUM(Vervangingsinvest!T6:AC6)/10)</f>
        <v/>
      </c>
      <c r="AH45" s="357" t="str">
        <f>IF(AH6="","",SUM(Vervangingsinvest!U6:AD6)/10)</f>
        <v/>
      </c>
      <c r="AI45" s="357" t="str">
        <f>IF(AI6="","",SUM(Vervangingsinvest!V6:AE6)/10)</f>
        <v/>
      </c>
      <c r="AJ45" s="357" t="str">
        <f>IF(AJ6="","",SUM(Vervangingsinvest!W6:AF6)/10)</f>
        <v/>
      </c>
      <c r="AK45" s="357" t="str">
        <f>IF(AK6="","",SUM(Vervangingsinvest!X6:AG6)/10)</f>
        <v/>
      </c>
      <c r="AL45" s="357" t="str">
        <f>IF(AL6="","",SUM(Vervangingsinvest!Y6:AH6)/10)</f>
        <v/>
      </c>
      <c r="AM45" s="357" t="str">
        <f>IF(AM6="","",SUM(Vervangingsinvest!Z6:AI6)/10)</f>
        <v/>
      </c>
      <c r="AN45" s="357" t="str">
        <f>IF(AN6="","",SUM(Vervangingsinvest!AA6:AJ6)/10)</f>
        <v/>
      </c>
      <c r="AO45" s="357" t="str">
        <f>IF(AO6="","",SUM(Vervangingsinvest!AB6:AK6)/10)</f>
        <v/>
      </c>
      <c r="AP45" s="357" t="str">
        <f>IF(AP6="","",SUM(Vervangingsinvest!AC6:AL6)/10)</f>
        <v/>
      </c>
      <c r="AQ45" s="357" t="str">
        <f>IF(AQ6="","",SUM(Vervangingsinvest!AD6:AM6)/10)</f>
        <v/>
      </c>
      <c r="AR45" s="357" t="str">
        <f>IF(AR6="","",SUM(Vervangingsinvest!AE6:AN6)/10)</f>
        <v/>
      </c>
      <c r="AS45" s="357" t="str">
        <f>IF(AS6="","",SUM(Vervangingsinvest!AF6:AO6)/10)</f>
        <v/>
      </c>
      <c r="AT45" s="357" t="str">
        <f>IF(AT6="","",SUM(Vervangingsinvest!AG6:AP6)/10)</f>
        <v/>
      </c>
      <c r="AU45" s="357" t="str">
        <f>IF(AU6="","",SUM(Vervangingsinvest!AH6:AQ6)/10)</f>
        <v/>
      </c>
      <c r="AV45" s="357" t="str">
        <f>IF(AV6="","",SUM(Vervangingsinvest!AI6:AR6)/10)</f>
        <v/>
      </c>
      <c r="AW45" s="357" t="str">
        <f>IF(AW6="","",SUM(Vervangingsinvest!AJ6:AS6)/10)</f>
        <v/>
      </c>
      <c r="AX45" s="357" t="str">
        <f>IF(AX6="","",SUM(Vervangingsinvest!AK6:AT6)/10)</f>
        <v/>
      </c>
      <c r="AY45" s="357" t="str">
        <f>IF(AY6="","",SUM(Vervangingsinvest!AL6:AU6)/10)</f>
        <v/>
      </c>
      <c r="AZ45" s="357" t="str">
        <f>IF(AZ6="","",SUM(Vervangingsinvest!AM6:AV6)/10)</f>
        <v/>
      </c>
      <c r="BA45" s="181"/>
    </row>
    <row r="46" spans="1:53" s="324" customFormat="1" ht="15" customHeight="1" x14ac:dyDescent="0.2">
      <c r="A46" s="48" t="s">
        <v>123</v>
      </c>
      <c r="B46" s="55"/>
      <c r="C46" s="352"/>
      <c r="D46" s="352"/>
      <c r="E46" s="352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</row>
    <row r="47" spans="1:53" s="48" customFormat="1" ht="15" customHeight="1" x14ac:dyDescent="0.2">
      <c r="A47" s="320" t="s">
        <v>124</v>
      </c>
      <c r="B47" s="323" t="s">
        <v>352</v>
      </c>
      <c r="C47" s="361"/>
      <c r="D47" s="360"/>
      <c r="E47" s="360"/>
      <c r="F47" s="363"/>
      <c r="G47" s="357" t="str">
        <f>IF(G6="","",Vervangingsinvest!C7/3)</f>
        <v/>
      </c>
      <c r="H47" s="357" t="str">
        <f>IF(H6="","",SUM(Vervangingsinvest!C7:D7)/3)</f>
        <v/>
      </c>
      <c r="I47" s="357" t="str">
        <f>IF(I6="","",SUM(Vervangingsinvest!C7:E7)/3)</f>
        <v/>
      </c>
      <c r="J47" s="357" t="str">
        <f>IF(J6="","",SUM(Vervangingsinvest!D7:F7)/3)</f>
        <v/>
      </c>
      <c r="K47" s="357" t="str">
        <f>IF(K6="","",SUM(Vervangingsinvest!E7:G7)/3)</f>
        <v/>
      </c>
      <c r="L47" s="357" t="str">
        <f>IF(L6="","",SUM(Vervangingsinvest!F7:H7)/3)</f>
        <v/>
      </c>
      <c r="M47" s="357" t="str">
        <f>IF(M6="","",SUM(Vervangingsinvest!G7:I7)/3)</f>
        <v/>
      </c>
      <c r="N47" s="357" t="str">
        <f>IF(N6="","",SUM(Vervangingsinvest!H7:J7)/3)</f>
        <v/>
      </c>
      <c r="O47" s="357" t="str">
        <f>IF(O6="","",SUM(Vervangingsinvest!I7:K7)/3)</f>
        <v/>
      </c>
      <c r="P47" s="357" t="str">
        <f>IF(P6="","",SUM(Vervangingsinvest!J7:L7)/3)</f>
        <v/>
      </c>
      <c r="Q47" s="357" t="str">
        <f>IF(Q6="","",SUM(Vervangingsinvest!K7:M7)/3)</f>
        <v/>
      </c>
      <c r="R47" s="357" t="str">
        <f>IF(R6="","",SUM(Vervangingsinvest!L7:N7)/3)</f>
        <v/>
      </c>
      <c r="S47" s="357" t="str">
        <f>IF(S6="","",SUM(Vervangingsinvest!M7:O7)/3)</f>
        <v/>
      </c>
      <c r="T47" s="357" t="str">
        <f>IF(T6="","",SUM(Vervangingsinvest!N7:P7)/3)</f>
        <v/>
      </c>
      <c r="U47" s="357" t="str">
        <f>IF(U6="","",SUM(Vervangingsinvest!O7:Q7)/3)</f>
        <v/>
      </c>
      <c r="V47" s="357" t="str">
        <f>IF(V6="","",SUM(Vervangingsinvest!P7:R7)/3)</f>
        <v/>
      </c>
      <c r="W47" s="357" t="str">
        <f>IF(W6="","",SUM(Vervangingsinvest!Q7:S7)/3)</f>
        <v/>
      </c>
      <c r="X47" s="357" t="str">
        <f>IF(X6="","",SUM(Vervangingsinvest!R7:T7)/3)</f>
        <v/>
      </c>
      <c r="Y47" s="357" t="str">
        <f>IF(Y6="","",SUM(Vervangingsinvest!S7:U7)/3)</f>
        <v/>
      </c>
      <c r="Z47" s="357" t="str">
        <f>IF(Z6="","",SUM(Vervangingsinvest!T7:V7)/3)</f>
        <v/>
      </c>
      <c r="AA47" s="357" t="str">
        <f>IF(AA6="","",SUM(Vervangingsinvest!U7:W7)/3)</f>
        <v/>
      </c>
      <c r="AB47" s="357" t="str">
        <f>IF(AB6="","",SUM(Vervangingsinvest!V7:X7)/3)</f>
        <v/>
      </c>
      <c r="AC47" s="357" t="str">
        <f>IF(AC6="","",SUM(Vervangingsinvest!W7:Y7)/3)</f>
        <v/>
      </c>
      <c r="AD47" s="357" t="str">
        <f>IF(AD6="","",SUM(Vervangingsinvest!X7:Z7)/3)</f>
        <v/>
      </c>
      <c r="AE47" s="357" t="str">
        <f>IF(AE6="","",SUM(Vervangingsinvest!Y7:AA7)/3)</f>
        <v/>
      </c>
      <c r="AF47" s="357" t="str">
        <f>IF(AF6="","",SUM(Vervangingsinvest!Z7:AB7)/3)</f>
        <v/>
      </c>
      <c r="AG47" s="357" t="str">
        <f>IF(AG6="","",SUM(Vervangingsinvest!AA7:AC7)/3)</f>
        <v/>
      </c>
      <c r="AH47" s="357" t="str">
        <f>IF(AH6="","",SUM(Vervangingsinvest!AB7:AD7)/3)</f>
        <v/>
      </c>
      <c r="AI47" s="357" t="str">
        <f>IF(AI6="","",SUM(Vervangingsinvest!AC7:AE7)/3)</f>
        <v/>
      </c>
      <c r="AJ47" s="357" t="str">
        <f>IF(AJ6="","",SUM(Vervangingsinvest!AD7:AF7)/3)</f>
        <v/>
      </c>
      <c r="AK47" s="357" t="str">
        <f>IF(AK6="","",SUM(Vervangingsinvest!AE7:AG7)/3)</f>
        <v/>
      </c>
      <c r="AL47" s="357" t="str">
        <f>IF(AL6="","",SUM(Vervangingsinvest!AF7:AH7)/3)</f>
        <v/>
      </c>
      <c r="AM47" s="357" t="str">
        <f>IF(AM6="","",SUM(Vervangingsinvest!AG7:AI7)/3)</f>
        <v/>
      </c>
      <c r="AN47" s="357" t="str">
        <f>IF(AN6="","",SUM(Vervangingsinvest!AH7:AJ7)/3)</f>
        <v/>
      </c>
      <c r="AO47" s="357" t="str">
        <f>IF(AO6="","",SUM(Vervangingsinvest!AI7:AK7)/3)</f>
        <v/>
      </c>
      <c r="AP47" s="357" t="str">
        <f>IF(AP6="","",SUM(Vervangingsinvest!AJ7:AL7)/3)</f>
        <v/>
      </c>
      <c r="AQ47" s="357" t="str">
        <f>IF(AQ6="","",SUM(Vervangingsinvest!AK7:AM7)/3)</f>
        <v/>
      </c>
      <c r="AR47" s="357" t="str">
        <f>IF(AR6="","",SUM(Vervangingsinvest!AL7:AN7)/3)</f>
        <v/>
      </c>
      <c r="AS47" s="357" t="str">
        <f>IF(AS6="","",SUM(Vervangingsinvest!AM7:AO7)/3)</f>
        <v/>
      </c>
      <c r="AT47" s="357" t="str">
        <f>IF(AT6="","",SUM(Vervangingsinvest!AN7:AP7)/3)</f>
        <v/>
      </c>
      <c r="AU47" s="357" t="str">
        <f>IF(AU6="","",SUM(Vervangingsinvest!AO7:AQ7)/3)</f>
        <v/>
      </c>
      <c r="AV47" s="357" t="str">
        <f>IF(AV6="","",SUM(Vervangingsinvest!AP7:AR7)/3)</f>
        <v/>
      </c>
      <c r="AW47" s="357" t="str">
        <f>IF(AW6="","",SUM(Vervangingsinvest!AQ7:AS7)/3)</f>
        <v/>
      </c>
      <c r="AX47" s="357" t="str">
        <f>IF(AX6="","",SUM(Vervangingsinvest!AR7:AT7)/3)</f>
        <v/>
      </c>
      <c r="AY47" s="357" t="str">
        <f>IF(AY6="","",SUM(Vervangingsinvest!AS7:AU7)/3)</f>
        <v/>
      </c>
      <c r="AZ47" s="357" t="str">
        <f>IF(AZ6="","",SUM(Vervangingsinvest!AT7:AV7)/3)</f>
        <v/>
      </c>
    </row>
    <row r="48" spans="1:53" s="48" customFormat="1" ht="15" customHeight="1" x14ac:dyDescent="0.2">
      <c r="A48" s="320" t="s">
        <v>361</v>
      </c>
      <c r="B48" s="323" t="s">
        <v>352</v>
      </c>
      <c r="C48" s="361"/>
      <c r="D48" s="360"/>
      <c r="E48" s="360"/>
      <c r="F48" s="363"/>
      <c r="G48" s="357" t="str">
        <f ca="1">IF(G$6="","",IF(Vervangingsinvest!$B$8="","",SUM(Vervangingsinvest!C$8:INDIRECT("Vervangingsinvest!" &amp; ADDRESS(8,MAX(COLUMN(Vervangingsinvest!C$8)-Vervangingsinvest!$B$8+1,3),4)))/Vervangingsinvest!$B$8))</f>
        <v/>
      </c>
      <c r="H48" s="357" t="str">
        <f ca="1">IF(H$6="","",IF(Vervangingsinvest!$B$8="","",SUM(Vervangingsinvest!D$8:INDIRECT("Vervangingsinvest!" &amp; ADDRESS(8,MAX(COLUMN(Vervangingsinvest!D$8)-Vervangingsinvest!$B$8+1,3),4)))/Vervangingsinvest!$B$8))</f>
        <v/>
      </c>
      <c r="I48" s="357" t="str">
        <f ca="1">IF(I$6="","",IF(Vervangingsinvest!$B$8="","",SUM(Vervangingsinvest!E$8:INDIRECT("Vervangingsinvest!" &amp; ADDRESS(8,MAX(COLUMN(Vervangingsinvest!E$8)-Vervangingsinvest!$B$8+1,3),4)))/Vervangingsinvest!$B$8))</f>
        <v/>
      </c>
      <c r="J48" s="357" t="str">
        <f ca="1">IF(J$6="","",IF(Vervangingsinvest!$B$8="","",SUM(Vervangingsinvest!F$8:INDIRECT("Vervangingsinvest!" &amp; ADDRESS(8,MAX(COLUMN(Vervangingsinvest!F$8)-Vervangingsinvest!$B$8+1,3),4)))/Vervangingsinvest!$B$8))</f>
        <v/>
      </c>
      <c r="K48" s="357" t="str">
        <f ca="1">IF(K$6="","",IF(Vervangingsinvest!$B$8="","",SUM(Vervangingsinvest!G$8:INDIRECT("Vervangingsinvest!" &amp; ADDRESS(8,MAX(COLUMN(Vervangingsinvest!G$8)-Vervangingsinvest!$B$8+1,3),4)))/Vervangingsinvest!$B$8))</f>
        <v/>
      </c>
      <c r="L48" s="357" t="str">
        <f ca="1">IF(L$6="","",IF(Vervangingsinvest!$B$8="","",SUM(Vervangingsinvest!H$8:INDIRECT("Vervangingsinvest!" &amp; ADDRESS(8,MAX(COLUMN(Vervangingsinvest!H$8)-Vervangingsinvest!$B$8+1,3),4)))/Vervangingsinvest!$B$8))</f>
        <v/>
      </c>
      <c r="M48" s="357" t="str">
        <f ca="1">IF(M$6="","",IF(Vervangingsinvest!$B$8="","",SUM(Vervangingsinvest!I$8:INDIRECT("Vervangingsinvest!" &amp; ADDRESS(8,MAX(COLUMN(Vervangingsinvest!I$8)-Vervangingsinvest!$B$8+1,3),4)))/Vervangingsinvest!$B$8))</f>
        <v/>
      </c>
      <c r="N48" s="357" t="str">
        <f ca="1">IF(N$6="","",IF(Vervangingsinvest!$B$8="","",SUM(Vervangingsinvest!J$8:INDIRECT("Vervangingsinvest!" &amp; ADDRESS(8,MAX(COLUMN(Vervangingsinvest!J$8)-Vervangingsinvest!$B$8+1,3),4)))/Vervangingsinvest!$B$8))</f>
        <v/>
      </c>
      <c r="O48" s="357" t="str">
        <f ca="1">IF(O$6="","",IF(Vervangingsinvest!$B$8="","",SUM(Vervangingsinvest!K$8:INDIRECT("Vervangingsinvest!" &amp; ADDRESS(8,MAX(COLUMN(Vervangingsinvest!K$8)-Vervangingsinvest!$B$8+1,3),4)))/Vervangingsinvest!$B$8))</f>
        <v/>
      </c>
      <c r="P48" s="357" t="str">
        <f ca="1">IF(P$6="","",IF(Vervangingsinvest!$B$8="","",SUM(Vervangingsinvest!L$8:INDIRECT("Vervangingsinvest!" &amp; ADDRESS(8,MAX(COLUMN(Vervangingsinvest!L$8)-Vervangingsinvest!$B$8+1,3),4)))/Vervangingsinvest!$B$8))</f>
        <v/>
      </c>
      <c r="Q48" s="357" t="str">
        <f ca="1">IF(Q$6="","",IF(Vervangingsinvest!$B$8="","",SUM(Vervangingsinvest!M$8:INDIRECT("Vervangingsinvest!" &amp; ADDRESS(8,MAX(COLUMN(Vervangingsinvest!M$8)-Vervangingsinvest!$B$8+1,3),4)))/Vervangingsinvest!$B$8))</f>
        <v/>
      </c>
      <c r="R48" s="357" t="str">
        <f ca="1">IF(R$6="","",IF(Vervangingsinvest!$B$8="","",SUM(Vervangingsinvest!N$8:INDIRECT("Vervangingsinvest!" &amp; ADDRESS(8,MAX(COLUMN(Vervangingsinvest!N$8)-Vervangingsinvest!$B$8+1,3),4)))/Vervangingsinvest!$B$8))</f>
        <v/>
      </c>
      <c r="S48" s="357" t="str">
        <f ca="1">IF(S$6="","",IF(Vervangingsinvest!$B$8="","",SUM(Vervangingsinvest!O$8:INDIRECT("Vervangingsinvest!" &amp; ADDRESS(8,MAX(COLUMN(Vervangingsinvest!O$8)-Vervangingsinvest!$B$8+1,3),4)))/Vervangingsinvest!$B$8))</f>
        <v/>
      </c>
      <c r="T48" s="357" t="str">
        <f ca="1">IF(T$6="","",IF(Vervangingsinvest!$B$8="","",SUM(Vervangingsinvest!P$8:INDIRECT("Vervangingsinvest!" &amp; ADDRESS(8,MAX(COLUMN(Vervangingsinvest!P$8)-Vervangingsinvest!$B$8+1,3),4)))/Vervangingsinvest!$B$8))</f>
        <v/>
      </c>
      <c r="U48" s="357" t="str">
        <f ca="1">IF(U$6="","",IF(Vervangingsinvest!$B$8="","",SUM(Vervangingsinvest!Q$8:INDIRECT("Vervangingsinvest!" &amp; ADDRESS(8,MAX(COLUMN(Vervangingsinvest!Q$8)-Vervangingsinvest!$B$8+1,3),4)))/Vervangingsinvest!$B$8))</f>
        <v/>
      </c>
      <c r="V48" s="357" t="str">
        <f ca="1">IF(V$6="","",IF(Vervangingsinvest!$B$8="","",SUM(Vervangingsinvest!R$8:INDIRECT("Vervangingsinvest!" &amp; ADDRESS(8,MAX(COLUMN(Vervangingsinvest!R$8)-Vervangingsinvest!$B$8+1,3),4)))/Vervangingsinvest!$B$8))</f>
        <v/>
      </c>
      <c r="W48" s="357" t="str">
        <f ca="1">IF(W$6="","",IF(Vervangingsinvest!$B$8="","",SUM(Vervangingsinvest!S$8:INDIRECT("Vervangingsinvest!" &amp; ADDRESS(8,MAX(COLUMN(Vervangingsinvest!S$8)-Vervangingsinvest!$B$8+1,3),4)))/Vervangingsinvest!$B$8))</f>
        <v/>
      </c>
      <c r="X48" s="357" t="str">
        <f ca="1">IF(X$6="","",IF(Vervangingsinvest!$B$8="","",SUM(Vervangingsinvest!T$8:INDIRECT("Vervangingsinvest!" &amp; ADDRESS(8,MAX(COLUMN(Vervangingsinvest!T$8)-Vervangingsinvest!$B$8+1,3),4)))/Vervangingsinvest!$B$8))</f>
        <v/>
      </c>
      <c r="Y48" s="357" t="str">
        <f ca="1">IF(Y$6="","",IF(Vervangingsinvest!$B$8="","",SUM(Vervangingsinvest!U$8:INDIRECT("Vervangingsinvest!" &amp; ADDRESS(8,MAX(COLUMN(Vervangingsinvest!U$8)-Vervangingsinvest!$B$8+1,3),4)))/Vervangingsinvest!$B$8))</f>
        <v/>
      </c>
      <c r="Z48" s="357" t="str">
        <f ca="1">IF(Z$6="","",IF(Vervangingsinvest!$B$8="","",SUM(Vervangingsinvest!V$8:INDIRECT("Vervangingsinvest!" &amp; ADDRESS(8,MAX(COLUMN(Vervangingsinvest!V$8)-Vervangingsinvest!$B$8+1,3),4)))/Vervangingsinvest!$B$8))</f>
        <v/>
      </c>
      <c r="AA48" s="357" t="str">
        <f ca="1">IF(AA$6="","",IF(Vervangingsinvest!$B$8="","",SUM(Vervangingsinvest!W$8:INDIRECT("Vervangingsinvest!" &amp; ADDRESS(8,MAX(COLUMN(Vervangingsinvest!W$8)-Vervangingsinvest!$B$8+1,3),4)))/Vervangingsinvest!$B$8))</f>
        <v/>
      </c>
      <c r="AB48" s="357" t="str">
        <f ca="1">IF(AB$6="","",IF(Vervangingsinvest!$B$8="","",SUM(Vervangingsinvest!X$8:INDIRECT("Vervangingsinvest!" &amp; ADDRESS(8,MAX(COLUMN(Vervangingsinvest!X$8)-Vervangingsinvest!$B$8+1,3),4)))/Vervangingsinvest!$B$8))</f>
        <v/>
      </c>
      <c r="AC48" s="357" t="str">
        <f ca="1">IF(AC$6="","",IF(Vervangingsinvest!$B$8="","",SUM(Vervangingsinvest!Y$8:INDIRECT("Vervangingsinvest!" &amp; ADDRESS(8,MAX(COLUMN(Vervangingsinvest!Y$8)-Vervangingsinvest!$B$8+1,3),4)))/Vervangingsinvest!$B$8))</f>
        <v/>
      </c>
      <c r="AD48" s="357" t="str">
        <f ca="1">IF(AD$6="","",IF(Vervangingsinvest!$B$8="","",SUM(Vervangingsinvest!Z$8:INDIRECT("Vervangingsinvest!" &amp; ADDRESS(8,MAX(COLUMN(Vervangingsinvest!Z$8)-Vervangingsinvest!$B$8+1,3),4)))/Vervangingsinvest!$B$8))</f>
        <v/>
      </c>
      <c r="AE48" s="357" t="str">
        <f ca="1">IF(AE$6="","",IF(Vervangingsinvest!$B$8="","",SUM(Vervangingsinvest!AA$8:INDIRECT("Vervangingsinvest!" &amp; ADDRESS(8,MAX(COLUMN(Vervangingsinvest!AA$8)-Vervangingsinvest!$B$8+1,3),4)))/Vervangingsinvest!$B$8))</f>
        <v/>
      </c>
      <c r="AF48" s="357" t="str">
        <f ca="1">IF(AF$6="","",IF(Vervangingsinvest!$B$8="","",SUM(Vervangingsinvest!AB$8:INDIRECT("Vervangingsinvest!" &amp; ADDRESS(8,MAX(COLUMN(Vervangingsinvest!AB$8)-Vervangingsinvest!$B$8+1,3),4)))/Vervangingsinvest!$B$8))</f>
        <v/>
      </c>
      <c r="AG48" s="357" t="str">
        <f ca="1">IF(AG$6="","",IF(Vervangingsinvest!$B$8="","",SUM(Vervangingsinvest!AC$8:INDIRECT("Vervangingsinvest!" &amp; ADDRESS(8,MAX(COLUMN(Vervangingsinvest!AC$8)-Vervangingsinvest!$B$8+1,3),4)))/Vervangingsinvest!$B$8))</f>
        <v/>
      </c>
      <c r="AH48" s="357" t="str">
        <f ca="1">IF(AH$6="","",IF(Vervangingsinvest!$B$8="","",SUM(Vervangingsinvest!AD$8:INDIRECT("Vervangingsinvest!" &amp; ADDRESS(8,MAX(COLUMN(Vervangingsinvest!AD$8)-Vervangingsinvest!$B$8+1,3),4)))/Vervangingsinvest!$B$8))</f>
        <v/>
      </c>
      <c r="AI48" s="357" t="str">
        <f ca="1">IF(AI$6="","",IF(Vervangingsinvest!$B$8="","",SUM(Vervangingsinvest!AE$8:INDIRECT("Vervangingsinvest!" &amp; ADDRESS(8,MAX(COLUMN(Vervangingsinvest!AE$8)-Vervangingsinvest!$B$8+1,3),4)))/Vervangingsinvest!$B$8))</f>
        <v/>
      </c>
      <c r="AJ48" s="357" t="str">
        <f ca="1">IF(AJ$6="","",IF(Vervangingsinvest!$B$8="","",SUM(Vervangingsinvest!AF$8:INDIRECT("Vervangingsinvest!" &amp; ADDRESS(8,MAX(COLUMN(Vervangingsinvest!AF$8)-Vervangingsinvest!$B$8+1,3),4)))/Vervangingsinvest!$B$8))</f>
        <v/>
      </c>
      <c r="AK48" s="357" t="str">
        <f ca="1">IF(AK$6="","",IF(Vervangingsinvest!$B$8="","",SUM(Vervangingsinvest!AG$8:INDIRECT("Vervangingsinvest!" &amp; ADDRESS(8,MAX(COLUMN(Vervangingsinvest!AG$8)-Vervangingsinvest!$B$8+1,3),4)))/Vervangingsinvest!$B$8))</f>
        <v/>
      </c>
      <c r="AL48" s="357" t="str">
        <f ca="1">IF(AL$6="","",IF(Vervangingsinvest!$B$8="","",SUM(Vervangingsinvest!AH$8:INDIRECT("Vervangingsinvest!" &amp; ADDRESS(8,MAX(COLUMN(Vervangingsinvest!AH$8)-Vervangingsinvest!$B$8+1,3),4)))/Vervangingsinvest!$B$8))</f>
        <v/>
      </c>
      <c r="AM48" s="357" t="str">
        <f ca="1">IF(AM$6="","",IF(Vervangingsinvest!$B$8="","",SUM(Vervangingsinvest!AI$8:INDIRECT("Vervangingsinvest!" &amp; ADDRESS(8,MAX(COLUMN(Vervangingsinvest!AI$8)-Vervangingsinvest!$B$8+1,3),4)))/Vervangingsinvest!$B$8))</f>
        <v/>
      </c>
      <c r="AN48" s="357" t="str">
        <f ca="1">IF(AN$6="","",IF(Vervangingsinvest!$B$8="","",SUM(Vervangingsinvest!AJ$8:INDIRECT("Vervangingsinvest!" &amp; ADDRESS(8,MAX(COLUMN(Vervangingsinvest!AJ$8)-Vervangingsinvest!$B$8+1,3),4)))/Vervangingsinvest!$B$8))</f>
        <v/>
      </c>
      <c r="AO48" s="357" t="str">
        <f ca="1">IF(AO$6="","",IF(Vervangingsinvest!$B$8="","",SUM(Vervangingsinvest!AK$8:INDIRECT("Vervangingsinvest!" &amp; ADDRESS(8,MAX(COLUMN(Vervangingsinvest!AK$8)-Vervangingsinvest!$B$8+1,3),4)))/Vervangingsinvest!$B$8))</f>
        <v/>
      </c>
      <c r="AP48" s="357" t="str">
        <f ca="1">IF(AP$6="","",IF(Vervangingsinvest!$B$8="","",SUM(Vervangingsinvest!AL$8:INDIRECT("Vervangingsinvest!" &amp; ADDRESS(8,MAX(COLUMN(Vervangingsinvest!AL$8)-Vervangingsinvest!$B$8+1,3),4)))/Vervangingsinvest!$B$8))</f>
        <v/>
      </c>
      <c r="AQ48" s="357" t="str">
        <f ca="1">IF(AQ$6="","",IF(Vervangingsinvest!$B$8="","",SUM(Vervangingsinvest!AM$8:INDIRECT("Vervangingsinvest!" &amp; ADDRESS(8,MAX(COLUMN(Vervangingsinvest!AM$8)-Vervangingsinvest!$B$8+1,3),4)))/Vervangingsinvest!$B$8))</f>
        <v/>
      </c>
      <c r="AR48" s="357" t="str">
        <f ca="1">IF(AR$6="","",IF(Vervangingsinvest!$B$8="","",SUM(Vervangingsinvest!AN$8:INDIRECT("Vervangingsinvest!" &amp; ADDRESS(8,MAX(COLUMN(Vervangingsinvest!AN$8)-Vervangingsinvest!$B$8+1,3),4)))/Vervangingsinvest!$B$8))</f>
        <v/>
      </c>
      <c r="AS48" s="357" t="str">
        <f ca="1">IF(AS$6="","",IF(Vervangingsinvest!$B$8="","",SUM(Vervangingsinvest!AO$8:INDIRECT("Vervangingsinvest!" &amp; ADDRESS(8,MAX(COLUMN(Vervangingsinvest!AO$8)-Vervangingsinvest!$B$8+1,3),4)))/Vervangingsinvest!$B$8))</f>
        <v/>
      </c>
      <c r="AT48" s="357" t="str">
        <f ca="1">IF(AT$6="","",IF(Vervangingsinvest!$B$8="","",SUM(Vervangingsinvest!AP$8:INDIRECT("Vervangingsinvest!" &amp; ADDRESS(8,MAX(COLUMN(Vervangingsinvest!AP$8)-Vervangingsinvest!$B$8+1,3),4)))/Vervangingsinvest!$B$8))</f>
        <v/>
      </c>
      <c r="AU48" s="357" t="str">
        <f ca="1">IF(AU$6="","",IF(Vervangingsinvest!$B$8="","",SUM(Vervangingsinvest!AQ$8:INDIRECT("Vervangingsinvest!" &amp; ADDRESS(8,MAX(COLUMN(Vervangingsinvest!AQ$8)-Vervangingsinvest!$B$8+1,3),4)))/Vervangingsinvest!$B$8))</f>
        <v/>
      </c>
      <c r="AV48" s="357" t="str">
        <f ca="1">IF(AV$6="","",IF(Vervangingsinvest!$B$8="","",SUM(Vervangingsinvest!AR$8:INDIRECT("Vervangingsinvest!" &amp; ADDRESS(8,MAX(COLUMN(Vervangingsinvest!AR$8)-Vervangingsinvest!$B$8+1,3),4)))/Vervangingsinvest!$B$8))</f>
        <v/>
      </c>
      <c r="AW48" s="357" t="str">
        <f ca="1">IF(AW$6="","",IF(Vervangingsinvest!$B$8="","",SUM(Vervangingsinvest!AS$8:INDIRECT("Vervangingsinvest!" &amp; ADDRESS(8,MAX(COLUMN(Vervangingsinvest!AS$8)-Vervangingsinvest!$B$8+1,3),4)))/Vervangingsinvest!$B$8))</f>
        <v/>
      </c>
      <c r="AX48" s="357" t="str">
        <f ca="1">IF(AX$6="","",IF(Vervangingsinvest!$B$8="","",SUM(Vervangingsinvest!AT$8:INDIRECT("Vervangingsinvest!" &amp; ADDRESS(8,MAX(COLUMN(Vervangingsinvest!AT$8)-Vervangingsinvest!$B$8+1,3),4)))/Vervangingsinvest!$B$8))</f>
        <v/>
      </c>
      <c r="AY48" s="357" t="str">
        <f ca="1">IF(AY$6="","",IF(Vervangingsinvest!$B$8="","",SUM(Vervangingsinvest!AU$8:INDIRECT("Vervangingsinvest!" &amp; ADDRESS(8,MAX(COLUMN(Vervangingsinvest!AU$8)-Vervangingsinvest!$B$8+1,3),4)))/Vervangingsinvest!$B$8))</f>
        <v/>
      </c>
      <c r="AZ48" s="357" t="str">
        <f ca="1">IF(AZ$6="","",IF(Vervangingsinvest!$B$8="","",SUM(Vervangingsinvest!AV$8:INDIRECT("Vervangingsinvest!" &amp; ADDRESS(8,MAX(COLUMN(Vervangingsinvest!AV$8)-Vervangingsinvest!$B$8+1,3),4)))/Vervangingsinvest!$B$8))</f>
        <v/>
      </c>
    </row>
    <row r="49" spans="1:52" s="48" customFormat="1" ht="15" customHeight="1" x14ac:dyDescent="0.2">
      <c r="A49" s="320" t="s">
        <v>362</v>
      </c>
      <c r="B49" s="323" t="s">
        <v>352</v>
      </c>
      <c r="C49" s="361"/>
      <c r="D49" s="360"/>
      <c r="E49" s="360"/>
      <c r="F49" s="363"/>
      <c r="G49" s="357" t="str">
        <f ca="1">IF(G$6="","",IF(Vervangingsinvest!$B$9="","",SUM(Vervangingsinvest!C$9:INDIRECT("Vervangingsinvest!" &amp; ADDRESS(9,MAX(COLUMN(Vervangingsinvest!C$9)-Vervangingsinvest!$B$9+1,3),4)))/Vervangingsinvest!$B$9))</f>
        <v/>
      </c>
      <c r="H49" s="357" t="str">
        <f ca="1">IF(H$6="","",IF(Vervangingsinvest!$B$9="","",SUM(Vervangingsinvest!D$9:INDIRECT("Vervangingsinvest!" &amp; ADDRESS(9,MAX(COLUMN(Vervangingsinvest!D$9)-Vervangingsinvest!$B$9+1,3),4)))/Vervangingsinvest!$B$9))</f>
        <v/>
      </c>
      <c r="I49" s="357" t="str">
        <f ca="1">IF(I$6="","",IF(Vervangingsinvest!$B$9="","",SUM(Vervangingsinvest!E$9:INDIRECT("Vervangingsinvest!" &amp; ADDRESS(9,MAX(COLUMN(Vervangingsinvest!E$9)-Vervangingsinvest!$B$9+1,3),4)))/Vervangingsinvest!$B$9))</f>
        <v/>
      </c>
      <c r="J49" s="357" t="str">
        <f ca="1">IF(J$6="","",IF(Vervangingsinvest!$B$9="","",SUM(Vervangingsinvest!F$9:INDIRECT("Vervangingsinvest!" &amp; ADDRESS(9,MAX(COLUMN(Vervangingsinvest!F$9)-Vervangingsinvest!$B$9+1,3),4)))/Vervangingsinvest!$B$9))</f>
        <v/>
      </c>
      <c r="K49" s="357" t="str">
        <f ca="1">IF(K$6="","",IF(Vervangingsinvest!$B$9="","",SUM(Vervangingsinvest!G$9:INDIRECT("Vervangingsinvest!" &amp; ADDRESS(9,MAX(COLUMN(Vervangingsinvest!G$9)-Vervangingsinvest!$B$9+1,3),4)))/Vervangingsinvest!$B$9))</f>
        <v/>
      </c>
      <c r="L49" s="357" t="str">
        <f ca="1">IF(L$6="","",IF(Vervangingsinvest!$B$9="","",SUM(Vervangingsinvest!H$9:INDIRECT("Vervangingsinvest!" &amp; ADDRESS(9,MAX(COLUMN(Vervangingsinvest!H$9)-Vervangingsinvest!$B$9+1,3),4)))/Vervangingsinvest!$B$9))</f>
        <v/>
      </c>
      <c r="M49" s="357" t="str">
        <f ca="1">IF(M$6="","",IF(Vervangingsinvest!$B$9="","",SUM(Vervangingsinvest!I$9:INDIRECT("Vervangingsinvest!" &amp; ADDRESS(9,MAX(COLUMN(Vervangingsinvest!I$9)-Vervangingsinvest!$B$9+1,3),4)))/Vervangingsinvest!$B$9))</f>
        <v/>
      </c>
      <c r="N49" s="357" t="str">
        <f ca="1">IF(N$6="","",IF(Vervangingsinvest!$B$9="","",SUM(Vervangingsinvest!J$9:INDIRECT("Vervangingsinvest!" &amp; ADDRESS(9,MAX(COLUMN(Vervangingsinvest!J$9)-Vervangingsinvest!$B$9+1,3),4)))/Vervangingsinvest!$B$9))</f>
        <v/>
      </c>
      <c r="O49" s="357" t="str">
        <f ca="1">IF(O$6="","",IF(Vervangingsinvest!$B$9="","",SUM(Vervangingsinvest!K$9:INDIRECT("Vervangingsinvest!" &amp; ADDRESS(9,MAX(COLUMN(Vervangingsinvest!K$9)-Vervangingsinvest!$B$9+1,3),4)))/Vervangingsinvest!$B$9))</f>
        <v/>
      </c>
      <c r="P49" s="357" t="str">
        <f ca="1">IF(P$6="","",IF(Vervangingsinvest!$B$9="","",SUM(Vervangingsinvest!L$9:INDIRECT("Vervangingsinvest!" &amp; ADDRESS(9,MAX(COLUMN(Vervangingsinvest!L$9)-Vervangingsinvest!$B$9+1,3),4)))/Vervangingsinvest!$B$9))</f>
        <v/>
      </c>
      <c r="Q49" s="357" t="str">
        <f ca="1">IF(Q$6="","",IF(Vervangingsinvest!$B$9="","",SUM(Vervangingsinvest!M$9:INDIRECT("Vervangingsinvest!" &amp; ADDRESS(9,MAX(COLUMN(Vervangingsinvest!M$9)-Vervangingsinvest!$B$9+1,3),4)))/Vervangingsinvest!$B$9))</f>
        <v/>
      </c>
      <c r="R49" s="357" t="str">
        <f ca="1">IF(R$6="","",IF(Vervangingsinvest!$B$9="","",SUM(Vervangingsinvest!N$9:INDIRECT("Vervangingsinvest!" &amp; ADDRESS(9,MAX(COLUMN(Vervangingsinvest!N$9)-Vervangingsinvest!$B$9+1,3),4)))/Vervangingsinvest!$B$9))</f>
        <v/>
      </c>
      <c r="S49" s="357" t="str">
        <f ca="1">IF(S$6="","",IF(Vervangingsinvest!$B$9="","",SUM(Vervangingsinvest!O$9:INDIRECT("Vervangingsinvest!" &amp; ADDRESS(9,MAX(COLUMN(Vervangingsinvest!O$9)-Vervangingsinvest!$B$9+1,3),4)))/Vervangingsinvest!$B$9))</f>
        <v/>
      </c>
      <c r="T49" s="357" t="str">
        <f ca="1">IF(T$6="","",IF(Vervangingsinvest!$B$9="","",SUM(Vervangingsinvest!P$9:INDIRECT("Vervangingsinvest!" &amp; ADDRESS(9,MAX(COLUMN(Vervangingsinvest!P$9)-Vervangingsinvest!$B$9+1,3),4)))/Vervangingsinvest!$B$9))</f>
        <v/>
      </c>
      <c r="U49" s="357" t="str">
        <f ca="1">IF(U$6="","",IF(Vervangingsinvest!$B$9="","",SUM(Vervangingsinvest!Q$9:INDIRECT("Vervangingsinvest!" &amp; ADDRESS(9,MAX(COLUMN(Vervangingsinvest!Q$9)-Vervangingsinvest!$B$9+1,3),4)))/Vervangingsinvest!$B$9))</f>
        <v/>
      </c>
      <c r="V49" s="357" t="str">
        <f ca="1">IF(V$6="","",IF(Vervangingsinvest!$B$9="","",SUM(Vervangingsinvest!R$9:INDIRECT("Vervangingsinvest!" &amp; ADDRESS(9,MAX(COLUMN(Vervangingsinvest!R$9)-Vervangingsinvest!$B$9+1,3),4)))/Vervangingsinvest!$B$9))</f>
        <v/>
      </c>
      <c r="W49" s="357" t="str">
        <f ca="1">IF(W$6="","",IF(Vervangingsinvest!$B$9="","",SUM(Vervangingsinvest!S$9:INDIRECT("Vervangingsinvest!" &amp; ADDRESS(9,MAX(COLUMN(Vervangingsinvest!S$9)-Vervangingsinvest!$B$9+1,3),4)))/Vervangingsinvest!$B$9))</f>
        <v/>
      </c>
      <c r="X49" s="357" t="str">
        <f ca="1">IF(X$6="","",IF(Vervangingsinvest!$B$9="","",SUM(Vervangingsinvest!T$9:INDIRECT("Vervangingsinvest!" &amp; ADDRESS(9,MAX(COLUMN(Vervangingsinvest!T$9)-Vervangingsinvest!$B$9+1,3),4)))/Vervangingsinvest!$B$9))</f>
        <v/>
      </c>
      <c r="Y49" s="357" t="str">
        <f ca="1">IF(Y$6="","",IF(Vervangingsinvest!$B$9="","",SUM(Vervangingsinvest!U$9:INDIRECT("Vervangingsinvest!" &amp; ADDRESS(9,MAX(COLUMN(Vervangingsinvest!U$9)-Vervangingsinvest!$B$9+1,3),4)))/Vervangingsinvest!$B$9))</f>
        <v/>
      </c>
      <c r="Z49" s="357" t="str">
        <f ca="1">IF(Z$6="","",IF(Vervangingsinvest!$B$9="","",SUM(Vervangingsinvest!V$9:INDIRECT("Vervangingsinvest!" &amp; ADDRESS(9,MAX(COLUMN(Vervangingsinvest!V$9)-Vervangingsinvest!$B$9+1,3),4)))/Vervangingsinvest!$B$9))</f>
        <v/>
      </c>
      <c r="AA49" s="357" t="str">
        <f ca="1">IF(AA$6="","",IF(Vervangingsinvest!$B$9="","",SUM(Vervangingsinvest!W$9:INDIRECT("Vervangingsinvest!" &amp; ADDRESS(9,MAX(COLUMN(Vervangingsinvest!W$9)-Vervangingsinvest!$B$9+1,3),4)))/Vervangingsinvest!$B$9))</f>
        <v/>
      </c>
      <c r="AB49" s="357" t="str">
        <f ca="1">IF(AB$6="","",IF(Vervangingsinvest!$B$9="","",SUM(Vervangingsinvest!X$9:INDIRECT("Vervangingsinvest!" &amp; ADDRESS(9,MAX(COLUMN(Vervangingsinvest!X$9)-Vervangingsinvest!$B$9+1,3),4)))/Vervangingsinvest!$B$9))</f>
        <v/>
      </c>
      <c r="AC49" s="357" t="str">
        <f ca="1">IF(AC$6="","",IF(Vervangingsinvest!$B$9="","",SUM(Vervangingsinvest!Y$9:INDIRECT("Vervangingsinvest!" &amp; ADDRESS(9,MAX(COLUMN(Vervangingsinvest!Y$9)-Vervangingsinvest!$B$9+1,3),4)))/Vervangingsinvest!$B$9))</f>
        <v/>
      </c>
      <c r="AD49" s="357" t="str">
        <f ca="1">IF(AD$6="","",IF(Vervangingsinvest!$B$9="","",SUM(Vervangingsinvest!Z$9:INDIRECT("Vervangingsinvest!" &amp; ADDRESS(9,MAX(COLUMN(Vervangingsinvest!Z$9)-Vervangingsinvest!$B$9+1,3),4)))/Vervangingsinvest!$B$9))</f>
        <v/>
      </c>
      <c r="AE49" s="357" t="str">
        <f ca="1">IF(AE$6="","",IF(Vervangingsinvest!$B$9="","",SUM(Vervangingsinvest!AA$9:INDIRECT("Vervangingsinvest!" &amp; ADDRESS(9,MAX(COLUMN(Vervangingsinvest!AA$9)-Vervangingsinvest!$B$9+1,3),4)))/Vervangingsinvest!$B$9))</f>
        <v/>
      </c>
      <c r="AF49" s="357" t="str">
        <f ca="1">IF(AF$6="","",IF(Vervangingsinvest!$B$9="","",SUM(Vervangingsinvest!AB$9:INDIRECT("Vervangingsinvest!" &amp; ADDRESS(9,MAX(COLUMN(Vervangingsinvest!AB$9)-Vervangingsinvest!$B$9+1,3),4)))/Vervangingsinvest!$B$9))</f>
        <v/>
      </c>
      <c r="AG49" s="357" t="str">
        <f ca="1">IF(AG$6="","",IF(Vervangingsinvest!$B$9="","",SUM(Vervangingsinvest!AC$9:INDIRECT("Vervangingsinvest!" &amp; ADDRESS(9,MAX(COLUMN(Vervangingsinvest!AC$9)-Vervangingsinvest!$B$9+1,3),4)))/Vervangingsinvest!$B$9))</f>
        <v/>
      </c>
      <c r="AH49" s="357" t="str">
        <f ca="1">IF(AH$6="","",IF(Vervangingsinvest!$B$9="","",SUM(Vervangingsinvest!AD$9:INDIRECT("Vervangingsinvest!" &amp; ADDRESS(9,MAX(COLUMN(Vervangingsinvest!AD$9)-Vervangingsinvest!$B$9+1,3),4)))/Vervangingsinvest!$B$9))</f>
        <v/>
      </c>
      <c r="AI49" s="357" t="str">
        <f ca="1">IF(AI$6="","",IF(Vervangingsinvest!$B$9="","",SUM(Vervangingsinvest!AE$9:INDIRECT("Vervangingsinvest!" &amp; ADDRESS(9,MAX(COLUMN(Vervangingsinvest!AE$9)-Vervangingsinvest!$B$9+1,3),4)))/Vervangingsinvest!$B$9))</f>
        <v/>
      </c>
      <c r="AJ49" s="357" t="str">
        <f ca="1">IF(AJ$6="","",IF(Vervangingsinvest!$B$9="","",SUM(Vervangingsinvest!AF$9:INDIRECT("Vervangingsinvest!" &amp; ADDRESS(9,MAX(COLUMN(Vervangingsinvest!AF$9)-Vervangingsinvest!$B$9+1,3),4)))/Vervangingsinvest!$B$9))</f>
        <v/>
      </c>
      <c r="AK49" s="357" t="str">
        <f ca="1">IF(AK$6="","",IF(Vervangingsinvest!$B$9="","",SUM(Vervangingsinvest!AG$9:INDIRECT("Vervangingsinvest!" &amp; ADDRESS(9,MAX(COLUMN(Vervangingsinvest!AG$9)-Vervangingsinvest!$B$9+1,3),4)))/Vervangingsinvest!$B$9))</f>
        <v/>
      </c>
      <c r="AL49" s="357" t="str">
        <f ca="1">IF(AL$6="","",IF(Vervangingsinvest!$B$9="","",SUM(Vervangingsinvest!AH$9:INDIRECT("Vervangingsinvest!" &amp; ADDRESS(9,MAX(COLUMN(Vervangingsinvest!AH$9)-Vervangingsinvest!$B$9+1,3),4)))/Vervangingsinvest!$B$9))</f>
        <v/>
      </c>
      <c r="AM49" s="357" t="str">
        <f ca="1">IF(AM$6="","",IF(Vervangingsinvest!$B$9="","",SUM(Vervangingsinvest!AI$9:INDIRECT("Vervangingsinvest!" &amp; ADDRESS(9,MAX(COLUMN(Vervangingsinvest!AI$9)-Vervangingsinvest!$B$9+1,3),4)))/Vervangingsinvest!$B$9))</f>
        <v/>
      </c>
      <c r="AN49" s="357" t="str">
        <f ca="1">IF(AN$6="","",IF(Vervangingsinvest!$B$9="","",SUM(Vervangingsinvest!AJ$9:INDIRECT("Vervangingsinvest!" &amp; ADDRESS(9,MAX(COLUMN(Vervangingsinvest!AJ$9)-Vervangingsinvest!$B$9+1,3),4)))/Vervangingsinvest!$B$9))</f>
        <v/>
      </c>
      <c r="AO49" s="357" t="str">
        <f ca="1">IF(AO$6="","",IF(Vervangingsinvest!$B$9="","",SUM(Vervangingsinvest!AK$9:INDIRECT("Vervangingsinvest!" &amp; ADDRESS(9,MAX(COLUMN(Vervangingsinvest!AK$9)-Vervangingsinvest!$B$9+1,3),4)))/Vervangingsinvest!$B$9))</f>
        <v/>
      </c>
      <c r="AP49" s="357" t="str">
        <f ca="1">IF(AP$6="","",IF(Vervangingsinvest!$B$9="","",SUM(Vervangingsinvest!AL$9:INDIRECT("Vervangingsinvest!" &amp; ADDRESS(9,MAX(COLUMN(Vervangingsinvest!AL$9)-Vervangingsinvest!$B$9+1,3),4)))/Vervangingsinvest!$B$9))</f>
        <v/>
      </c>
      <c r="AQ49" s="357" t="str">
        <f ca="1">IF(AQ$6="","",IF(Vervangingsinvest!$B$9="","",SUM(Vervangingsinvest!AM$9:INDIRECT("Vervangingsinvest!" &amp; ADDRESS(9,MAX(COLUMN(Vervangingsinvest!AM$9)-Vervangingsinvest!$B$9+1,3),4)))/Vervangingsinvest!$B$9))</f>
        <v/>
      </c>
      <c r="AR49" s="357" t="str">
        <f ca="1">IF(AR$6="","",IF(Vervangingsinvest!$B$9="","",SUM(Vervangingsinvest!AN$9:INDIRECT("Vervangingsinvest!" &amp; ADDRESS(9,MAX(COLUMN(Vervangingsinvest!AN$9)-Vervangingsinvest!$B$9+1,3),4)))/Vervangingsinvest!$B$9))</f>
        <v/>
      </c>
      <c r="AS49" s="357" t="str">
        <f ca="1">IF(AS$6="","",IF(Vervangingsinvest!$B$9="","",SUM(Vervangingsinvest!AO$9:INDIRECT("Vervangingsinvest!" &amp; ADDRESS(9,MAX(COLUMN(Vervangingsinvest!AO$9)-Vervangingsinvest!$B$9+1,3),4)))/Vervangingsinvest!$B$9))</f>
        <v/>
      </c>
      <c r="AT49" s="357" t="str">
        <f ca="1">IF(AT$6="","",IF(Vervangingsinvest!$B$9="","",SUM(Vervangingsinvest!AP$9:INDIRECT("Vervangingsinvest!" &amp; ADDRESS(9,MAX(COLUMN(Vervangingsinvest!AP$9)-Vervangingsinvest!$B$9+1,3),4)))/Vervangingsinvest!$B$9))</f>
        <v/>
      </c>
      <c r="AU49" s="357" t="str">
        <f ca="1">IF(AU$6="","",IF(Vervangingsinvest!$B$9="","",SUM(Vervangingsinvest!AQ$9:INDIRECT("Vervangingsinvest!" &amp; ADDRESS(9,MAX(COLUMN(Vervangingsinvest!AQ$9)-Vervangingsinvest!$B$9+1,3),4)))/Vervangingsinvest!$B$9))</f>
        <v/>
      </c>
      <c r="AV49" s="357" t="str">
        <f ca="1">IF(AV$6="","",IF(Vervangingsinvest!$B$9="","",SUM(Vervangingsinvest!AR$9:INDIRECT("Vervangingsinvest!" &amp; ADDRESS(9,MAX(COLUMN(Vervangingsinvest!AR$9)-Vervangingsinvest!$B$9+1,3),4)))/Vervangingsinvest!$B$9))</f>
        <v/>
      </c>
      <c r="AW49" s="357" t="str">
        <f ca="1">IF(AW$6="","",IF(Vervangingsinvest!$B$9="","",SUM(Vervangingsinvest!AS$9:INDIRECT("Vervangingsinvest!" &amp; ADDRESS(9,MAX(COLUMN(Vervangingsinvest!AS$9)-Vervangingsinvest!$B$9+1,3),4)))/Vervangingsinvest!$B$9))</f>
        <v/>
      </c>
      <c r="AX49" s="357" t="str">
        <f ca="1">IF(AX$6="","",IF(Vervangingsinvest!$B$9="","",SUM(Vervangingsinvest!AT$9:INDIRECT("Vervangingsinvest!" &amp; ADDRESS(9,MAX(COLUMN(Vervangingsinvest!AT$9)-Vervangingsinvest!$B$9+1,3),4)))/Vervangingsinvest!$B$9))</f>
        <v/>
      </c>
      <c r="AY49" s="357" t="str">
        <f ca="1">IF(AY$6="","",IF(Vervangingsinvest!$B$9="","",SUM(Vervangingsinvest!AU$9:INDIRECT("Vervangingsinvest!" &amp; ADDRESS(9,MAX(COLUMN(Vervangingsinvest!AU$9)-Vervangingsinvest!$B$9+1,3),4)))/Vervangingsinvest!$B$9))</f>
        <v/>
      </c>
      <c r="AZ49" s="357" t="str">
        <f ca="1">IF(AZ$6="","",IF(Vervangingsinvest!$B$9="","",SUM(Vervangingsinvest!AV$9:INDIRECT("Vervangingsinvest!" &amp; ADDRESS(9,MAX(COLUMN(Vervangingsinvest!AV$9)-Vervangingsinvest!$B$9+1,3),4)))/Vervangingsinvest!$B$9))</f>
        <v/>
      </c>
    </row>
    <row r="50" spans="1:52" s="48" customFormat="1" ht="15" customHeight="1" x14ac:dyDescent="0.2">
      <c r="A50" s="320" t="s">
        <v>363</v>
      </c>
      <c r="B50" s="323" t="s">
        <v>352</v>
      </c>
      <c r="C50" s="361"/>
      <c r="D50" s="360"/>
      <c r="E50" s="360"/>
      <c r="F50" s="363"/>
      <c r="G50" s="357" t="str">
        <f ca="1">IF(G$6="","",IF(Vervangingsinvest!$B$10="","",SUM(Vervangingsinvest!C$10:INDIRECT("Vervangingsinvest!" &amp; ADDRESS(10,MAX(COLUMN(Vervangingsinvest!C$10)-Vervangingsinvest!$B$10+1,3),4)))/Vervangingsinvest!$B$10))</f>
        <v/>
      </c>
      <c r="H50" s="357" t="str">
        <f ca="1">IF(H$6="","",IF(Vervangingsinvest!$B$10="","",SUM(Vervangingsinvest!D$10:INDIRECT("Vervangingsinvest!" &amp; ADDRESS(10,MAX(COLUMN(Vervangingsinvest!D$10)-Vervangingsinvest!$B$10+1,3),4)))/Vervangingsinvest!$B$10))</f>
        <v/>
      </c>
      <c r="I50" s="357" t="str">
        <f ca="1">IF(I$6="","",IF(Vervangingsinvest!$B$10="","",SUM(Vervangingsinvest!E$10:INDIRECT("Vervangingsinvest!" &amp; ADDRESS(10,MAX(COLUMN(Vervangingsinvest!E$10)-Vervangingsinvest!$B$10+1,3),4)))/Vervangingsinvest!$B$10))</f>
        <v/>
      </c>
      <c r="J50" s="357" t="str">
        <f ca="1">IF(J$6="","",IF(Vervangingsinvest!$B$10="","",SUM(Vervangingsinvest!F$10:INDIRECT("Vervangingsinvest!" &amp; ADDRESS(10,MAX(COLUMN(Vervangingsinvest!F$10)-Vervangingsinvest!$B$10+1,3),4)))/Vervangingsinvest!$B$10))</f>
        <v/>
      </c>
      <c r="K50" s="357" t="str">
        <f ca="1">IF(K$6="","",IF(Vervangingsinvest!$B$10="","",SUM(Vervangingsinvest!G$10:INDIRECT("Vervangingsinvest!" &amp; ADDRESS(10,MAX(COLUMN(Vervangingsinvest!G$10)-Vervangingsinvest!$B$10+1,3),4)))/Vervangingsinvest!$B$10))</f>
        <v/>
      </c>
      <c r="L50" s="357" t="str">
        <f ca="1">IF(L$6="","",IF(Vervangingsinvest!$B$10="","",SUM(Vervangingsinvest!H$10:INDIRECT("Vervangingsinvest!" &amp; ADDRESS(10,MAX(COLUMN(Vervangingsinvest!H$10)-Vervangingsinvest!$B$10+1,3),4)))/Vervangingsinvest!$B$10))</f>
        <v/>
      </c>
      <c r="M50" s="357" t="str">
        <f ca="1">IF(M$6="","",IF(Vervangingsinvest!$B$10="","",SUM(Vervangingsinvest!I$10:INDIRECT("Vervangingsinvest!" &amp; ADDRESS(10,MAX(COLUMN(Vervangingsinvest!I$10)-Vervangingsinvest!$B$10+1,3),4)))/Vervangingsinvest!$B$10))</f>
        <v/>
      </c>
      <c r="N50" s="357" t="str">
        <f ca="1">IF(N$6="","",IF(Vervangingsinvest!$B$10="","",SUM(Vervangingsinvest!J$10:INDIRECT("Vervangingsinvest!" &amp; ADDRESS(10,MAX(COLUMN(Vervangingsinvest!J$10)-Vervangingsinvest!$B$10+1,3),4)))/Vervangingsinvest!$B$10))</f>
        <v/>
      </c>
      <c r="O50" s="357" t="str">
        <f ca="1">IF(O$6="","",IF(Vervangingsinvest!$B$10="","",SUM(Vervangingsinvest!K$10:INDIRECT("Vervangingsinvest!" &amp; ADDRESS(10,MAX(COLUMN(Vervangingsinvest!K$10)-Vervangingsinvest!$B$10+1,3),4)))/Vervangingsinvest!$B$10))</f>
        <v/>
      </c>
      <c r="P50" s="357" t="str">
        <f ca="1">IF(P$6="","",IF(Vervangingsinvest!$B$10="","",SUM(Vervangingsinvest!L$10:INDIRECT("Vervangingsinvest!" &amp; ADDRESS(10,MAX(COLUMN(Vervangingsinvest!L$10)-Vervangingsinvest!$B$10+1,3),4)))/Vervangingsinvest!$B$10))</f>
        <v/>
      </c>
      <c r="Q50" s="357" t="str">
        <f ca="1">IF(Q$6="","",IF(Vervangingsinvest!$B$10="","",SUM(Vervangingsinvest!M$10:INDIRECT("Vervangingsinvest!" &amp; ADDRESS(10,MAX(COLUMN(Vervangingsinvest!M$10)-Vervangingsinvest!$B$10+1,3),4)))/Vervangingsinvest!$B$10))</f>
        <v/>
      </c>
      <c r="R50" s="357" t="str">
        <f ca="1">IF(R$6="","",IF(Vervangingsinvest!$B$10="","",SUM(Vervangingsinvest!N$10:INDIRECT("Vervangingsinvest!" &amp; ADDRESS(10,MAX(COLUMN(Vervangingsinvest!N$10)-Vervangingsinvest!$B$10+1,3),4)))/Vervangingsinvest!$B$10))</f>
        <v/>
      </c>
      <c r="S50" s="357" t="str">
        <f ca="1">IF(S$6="","",IF(Vervangingsinvest!$B$10="","",SUM(Vervangingsinvest!O$10:INDIRECT("Vervangingsinvest!" &amp; ADDRESS(10,MAX(COLUMN(Vervangingsinvest!O$10)-Vervangingsinvest!$B$10+1,3),4)))/Vervangingsinvest!$B$10))</f>
        <v/>
      </c>
      <c r="T50" s="357" t="str">
        <f ca="1">IF(T$6="","",IF(Vervangingsinvest!$B$10="","",SUM(Vervangingsinvest!P$10:INDIRECT("Vervangingsinvest!" &amp; ADDRESS(10,MAX(COLUMN(Vervangingsinvest!P$10)-Vervangingsinvest!$B$10+1,3),4)))/Vervangingsinvest!$B$10))</f>
        <v/>
      </c>
      <c r="U50" s="357" t="str">
        <f ca="1">IF(U$6="","",IF(Vervangingsinvest!$B$10="","",SUM(Vervangingsinvest!Q$10:INDIRECT("Vervangingsinvest!" &amp; ADDRESS(10,MAX(COLUMN(Vervangingsinvest!Q$10)-Vervangingsinvest!$B$10+1,3),4)))/Vervangingsinvest!$B$10))</f>
        <v/>
      </c>
      <c r="V50" s="357" t="str">
        <f ca="1">IF(V$6="","",IF(Vervangingsinvest!$B$10="","",SUM(Vervangingsinvest!R$10:INDIRECT("Vervangingsinvest!" &amp; ADDRESS(10,MAX(COLUMN(Vervangingsinvest!R$10)-Vervangingsinvest!$B$10+1,3),4)))/Vervangingsinvest!$B$10))</f>
        <v/>
      </c>
      <c r="W50" s="357" t="str">
        <f ca="1">IF(W$6="","",IF(Vervangingsinvest!$B$10="","",SUM(Vervangingsinvest!S$10:INDIRECT("Vervangingsinvest!" &amp; ADDRESS(10,MAX(COLUMN(Vervangingsinvest!S$10)-Vervangingsinvest!$B$10+1,3),4)))/Vervangingsinvest!$B$10))</f>
        <v/>
      </c>
      <c r="X50" s="357" t="str">
        <f ca="1">IF(X$6="","",IF(Vervangingsinvest!$B$10="","",SUM(Vervangingsinvest!T$10:INDIRECT("Vervangingsinvest!" &amp; ADDRESS(10,MAX(COLUMN(Vervangingsinvest!T$10)-Vervangingsinvest!$B$10+1,3),4)))/Vervangingsinvest!$B$10))</f>
        <v/>
      </c>
      <c r="Y50" s="357" t="str">
        <f ca="1">IF(Y$6="","",IF(Vervangingsinvest!$B$10="","",SUM(Vervangingsinvest!U$10:INDIRECT("Vervangingsinvest!" &amp; ADDRESS(10,MAX(COLUMN(Vervangingsinvest!U$10)-Vervangingsinvest!$B$10+1,3),4)))/Vervangingsinvest!$B$10))</f>
        <v/>
      </c>
      <c r="Z50" s="357" t="str">
        <f ca="1">IF(Z$6="","",IF(Vervangingsinvest!$B$10="","",SUM(Vervangingsinvest!V$10:INDIRECT("Vervangingsinvest!" &amp; ADDRESS(10,MAX(COLUMN(Vervangingsinvest!V$10)-Vervangingsinvest!$B$10+1,3),4)))/Vervangingsinvest!$B$10))</f>
        <v/>
      </c>
      <c r="AA50" s="357" t="str">
        <f ca="1">IF(AA$6="","",IF(Vervangingsinvest!$B$10="","",SUM(Vervangingsinvest!W$10:INDIRECT("Vervangingsinvest!" &amp; ADDRESS(10,MAX(COLUMN(Vervangingsinvest!W$10)-Vervangingsinvest!$B$10+1,3),4)))/Vervangingsinvest!$B$10))</f>
        <v/>
      </c>
      <c r="AB50" s="357" t="str">
        <f ca="1">IF(AB$6="","",IF(Vervangingsinvest!$B$10="","",SUM(Vervangingsinvest!X$10:INDIRECT("Vervangingsinvest!" &amp; ADDRESS(10,MAX(COLUMN(Vervangingsinvest!X$10)-Vervangingsinvest!$B$10+1,3),4)))/Vervangingsinvest!$B$10))</f>
        <v/>
      </c>
      <c r="AC50" s="357" t="str">
        <f ca="1">IF(AC$6="","",IF(Vervangingsinvest!$B$10="","",SUM(Vervangingsinvest!Y$10:INDIRECT("Vervangingsinvest!" &amp; ADDRESS(10,MAX(COLUMN(Vervangingsinvest!Y$10)-Vervangingsinvest!$B$10+1,3),4)))/Vervangingsinvest!$B$10))</f>
        <v/>
      </c>
      <c r="AD50" s="357" t="str">
        <f ca="1">IF(AD$6="","",IF(Vervangingsinvest!$B$10="","",SUM(Vervangingsinvest!Z$10:INDIRECT("Vervangingsinvest!" &amp; ADDRESS(10,MAX(COLUMN(Vervangingsinvest!Z$10)-Vervangingsinvest!$B$10+1,3),4)))/Vervangingsinvest!$B$10))</f>
        <v/>
      </c>
      <c r="AE50" s="357" t="str">
        <f ca="1">IF(AE$6="","",IF(Vervangingsinvest!$B$10="","",SUM(Vervangingsinvest!AA$10:INDIRECT("Vervangingsinvest!" &amp; ADDRESS(10,MAX(COLUMN(Vervangingsinvest!AA$10)-Vervangingsinvest!$B$10+1,3),4)))/Vervangingsinvest!$B$10))</f>
        <v/>
      </c>
      <c r="AF50" s="357" t="str">
        <f ca="1">IF(AF$6="","",IF(Vervangingsinvest!$B$10="","",SUM(Vervangingsinvest!AB$10:INDIRECT("Vervangingsinvest!" &amp; ADDRESS(10,MAX(COLUMN(Vervangingsinvest!AB$10)-Vervangingsinvest!$B$10+1,3),4)))/Vervangingsinvest!$B$10))</f>
        <v/>
      </c>
      <c r="AG50" s="357" t="str">
        <f ca="1">IF(AG$6="","",IF(Vervangingsinvest!$B$10="","",SUM(Vervangingsinvest!AC$10:INDIRECT("Vervangingsinvest!" &amp; ADDRESS(10,MAX(COLUMN(Vervangingsinvest!AC$10)-Vervangingsinvest!$B$10+1,3),4)))/Vervangingsinvest!$B$10))</f>
        <v/>
      </c>
      <c r="AH50" s="357" t="str">
        <f ca="1">IF(AH$6="","",IF(Vervangingsinvest!$B$10="","",SUM(Vervangingsinvest!AD$10:INDIRECT("Vervangingsinvest!" &amp; ADDRESS(10,MAX(COLUMN(Vervangingsinvest!AD$10)-Vervangingsinvest!$B$10+1,3),4)))/Vervangingsinvest!$B$10))</f>
        <v/>
      </c>
      <c r="AI50" s="357" t="str">
        <f ca="1">IF(AI$6="","",IF(Vervangingsinvest!$B$10="","",SUM(Vervangingsinvest!AE$10:INDIRECT("Vervangingsinvest!" &amp; ADDRESS(10,MAX(COLUMN(Vervangingsinvest!AE$10)-Vervangingsinvest!$B$10+1,3),4)))/Vervangingsinvest!$B$10))</f>
        <v/>
      </c>
      <c r="AJ50" s="357" t="str">
        <f ca="1">IF(AJ$6="","",IF(Vervangingsinvest!$B$10="","",SUM(Vervangingsinvest!AF$10:INDIRECT("Vervangingsinvest!" &amp; ADDRESS(10,MAX(COLUMN(Vervangingsinvest!AF$10)-Vervangingsinvest!$B$10+1,3),4)))/Vervangingsinvest!$B$10))</f>
        <v/>
      </c>
      <c r="AK50" s="357" t="str">
        <f ca="1">IF(AK$6="","",IF(Vervangingsinvest!$B$10="","",SUM(Vervangingsinvest!AG$10:INDIRECT("Vervangingsinvest!" &amp; ADDRESS(10,MAX(COLUMN(Vervangingsinvest!AG$10)-Vervangingsinvest!$B$10+1,3),4)))/Vervangingsinvest!$B$10))</f>
        <v/>
      </c>
      <c r="AL50" s="357" t="str">
        <f ca="1">IF(AL$6="","",IF(Vervangingsinvest!$B$10="","",SUM(Vervangingsinvest!AH$10:INDIRECT("Vervangingsinvest!" &amp; ADDRESS(10,MAX(COLUMN(Vervangingsinvest!AH$10)-Vervangingsinvest!$B$10+1,3),4)))/Vervangingsinvest!$B$10))</f>
        <v/>
      </c>
      <c r="AM50" s="357" t="str">
        <f ca="1">IF(AM$6="","",IF(Vervangingsinvest!$B$10="","",SUM(Vervangingsinvest!AI$10:INDIRECT("Vervangingsinvest!" &amp; ADDRESS(10,MAX(COLUMN(Vervangingsinvest!AI$10)-Vervangingsinvest!$B$10+1,3),4)))/Vervangingsinvest!$B$10))</f>
        <v/>
      </c>
      <c r="AN50" s="357" t="str">
        <f ca="1">IF(AN$6="","",IF(Vervangingsinvest!$B$10="","",SUM(Vervangingsinvest!AJ$10:INDIRECT("Vervangingsinvest!" &amp; ADDRESS(10,MAX(COLUMN(Vervangingsinvest!AJ$10)-Vervangingsinvest!$B$10+1,3),4)))/Vervangingsinvest!$B$10))</f>
        <v/>
      </c>
      <c r="AO50" s="357" t="str">
        <f ca="1">IF(AO$6="","",IF(Vervangingsinvest!$B$10="","",SUM(Vervangingsinvest!AK$10:INDIRECT("Vervangingsinvest!" &amp; ADDRESS(10,MAX(COLUMN(Vervangingsinvest!AK$10)-Vervangingsinvest!$B$10+1,3),4)))/Vervangingsinvest!$B$10))</f>
        <v/>
      </c>
      <c r="AP50" s="357" t="str">
        <f ca="1">IF(AP$6="","",IF(Vervangingsinvest!$B$10="","",SUM(Vervangingsinvest!AL$10:INDIRECT("Vervangingsinvest!" &amp; ADDRESS(10,MAX(COLUMN(Vervangingsinvest!AL$10)-Vervangingsinvest!$B$10+1,3),4)))/Vervangingsinvest!$B$10))</f>
        <v/>
      </c>
      <c r="AQ50" s="357" t="str">
        <f ca="1">IF(AQ$6="","",IF(Vervangingsinvest!$B$10="","",SUM(Vervangingsinvest!AM$10:INDIRECT("Vervangingsinvest!" &amp; ADDRESS(10,MAX(COLUMN(Vervangingsinvest!AM$10)-Vervangingsinvest!$B$10+1,3),4)))/Vervangingsinvest!$B$10))</f>
        <v/>
      </c>
      <c r="AR50" s="357" t="str">
        <f ca="1">IF(AR$6="","",IF(Vervangingsinvest!$B$10="","",SUM(Vervangingsinvest!AN$10:INDIRECT("Vervangingsinvest!" &amp; ADDRESS(10,MAX(COLUMN(Vervangingsinvest!AN$10)-Vervangingsinvest!$B$10+1,3),4)))/Vervangingsinvest!$B$10))</f>
        <v/>
      </c>
      <c r="AS50" s="357" t="str">
        <f ca="1">IF(AS$6="","",IF(Vervangingsinvest!$B$10="","",SUM(Vervangingsinvest!AO$10:INDIRECT("Vervangingsinvest!" &amp; ADDRESS(10,MAX(COLUMN(Vervangingsinvest!AO$10)-Vervangingsinvest!$B$10+1,3),4)))/Vervangingsinvest!$B$10))</f>
        <v/>
      </c>
      <c r="AT50" s="357" t="str">
        <f ca="1">IF(AT$6="","",IF(Vervangingsinvest!$B$10="","",SUM(Vervangingsinvest!AP$10:INDIRECT("Vervangingsinvest!" &amp; ADDRESS(10,MAX(COLUMN(Vervangingsinvest!AP$10)-Vervangingsinvest!$B$10+1,3),4)))/Vervangingsinvest!$B$10))</f>
        <v/>
      </c>
      <c r="AU50" s="357" t="str">
        <f ca="1">IF(AU$6="","",IF(Vervangingsinvest!$B$10="","",SUM(Vervangingsinvest!AQ$10:INDIRECT("Vervangingsinvest!" &amp; ADDRESS(10,MAX(COLUMN(Vervangingsinvest!AQ$10)-Vervangingsinvest!$B$10+1,3),4)))/Vervangingsinvest!$B$10))</f>
        <v/>
      </c>
      <c r="AV50" s="357" t="str">
        <f ca="1">IF(AV$6="","",IF(Vervangingsinvest!$B$10="","",SUM(Vervangingsinvest!AR$10:INDIRECT("Vervangingsinvest!" &amp; ADDRESS(10,MAX(COLUMN(Vervangingsinvest!AR$10)-Vervangingsinvest!$B$10+1,3),4)))/Vervangingsinvest!$B$10))</f>
        <v/>
      </c>
      <c r="AW50" s="357" t="str">
        <f ca="1">IF(AW$6="","",IF(Vervangingsinvest!$B$10="","",SUM(Vervangingsinvest!AS$10:INDIRECT("Vervangingsinvest!" &amp; ADDRESS(10,MAX(COLUMN(Vervangingsinvest!AS$10)-Vervangingsinvest!$B$10+1,3),4)))/Vervangingsinvest!$B$10))</f>
        <v/>
      </c>
      <c r="AX50" s="357" t="str">
        <f ca="1">IF(AX$6="","",IF(Vervangingsinvest!$B$10="","",SUM(Vervangingsinvest!AT$10:INDIRECT("Vervangingsinvest!" &amp; ADDRESS(10,MAX(COLUMN(Vervangingsinvest!AT$10)-Vervangingsinvest!$B$10+1,3),4)))/Vervangingsinvest!$B$10))</f>
        <v/>
      </c>
      <c r="AY50" s="357" t="str">
        <f ca="1">IF(AY$6="","",IF(Vervangingsinvest!$B$10="","",SUM(Vervangingsinvest!AU$10:INDIRECT("Vervangingsinvest!" &amp; ADDRESS(10,MAX(COLUMN(Vervangingsinvest!AU$10)-Vervangingsinvest!$B$10+1,3),4)))/Vervangingsinvest!$B$10))</f>
        <v/>
      </c>
      <c r="AZ50" s="357" t="str">
        <f ca="1">IF(AZ$6="","",IF(Vervangingsinvest!$B$10="","",SUM(Vervangingsinvest!AV$10:INDIRECT("Vervangingsinvest!" &amp; ADDRESS(10,MAX(COLUMN(Vervangingsinvest!AV$10)-Vervangingsinvest!$B$10+1,3),4)))/Vervangingsinvest!$B$10))</f>
        <v/>
      </c>
    </row>
    <row r="51" spans="1:52" s="48" customFormat="1" ht="15" customHeight="1" x14ac:dyDescent="0.2">
      <c r="A51" s="49" t="s">
        <v>125</v>
      </c>
      <c r="B51" s="55" t="s">
        <v>126</v>
      </c>
      <c r="C51" s="352"/>
      <c r="D51" s="352"/>
      <c r="E51" s="352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</row>
    <row r="52" spans="1:52" s="48" customFormat="1" ht="15" customHeight="1" x14ac:dyDescent="0.2">
      <c r="A52" s="49" t="s">
        <v>127</v>
      </c>
      <c r="B52" s="55" t="s">
        <v>128</v>
      </c>
      <c r="C52" s="352"/>
      <c r="D52" s="352"/>
      <c r="E52" s="352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</row>
    <row r="53" spans="1:52" s="48" customFormat="1" ht="15" customHeight="1" x14ac:dyDescent="0.2">
      <c r="A53" s="49" t="s">
        <v>129</v>
      </c>
      <c r="B53" s="50" t="s">
        <v>130</v>
      </c>
      <c r="C53" s="308"/>
      <c r="D53" s="308"/>
      <c r="E53" s="308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</row>
    <row r="54" spans="1:52" s="48" customFormat="1" ht="15" customHeight="1" x14ac:dyDescent="0.2">
      <c r="A54" s="52" t="s">
        <v>131</v>
      </c>
      <c r="B54" s="51"/>
      <c r="C54" s="364" t="str">
        <f t="shared" ref="C54:AH54" si="9">IF(C6="","",C8+C25+C26-C33-C36-C37-C40-C51-C52-C53)</f>
        <v/>
      </c>
      <c r="D54" s="364" t="str">
        <f t="shared" si="9"/>
        <v/>
      </c>
      <c r="E54" s="364" t="str">
        <f t="shared" si="9"/>
        <v/>
      </c>
      <c r="F54" s="305" t="str">
        <f t="shared" si="9"/>
        <v/>
      </c>
      <c r="G54" s="305" t="str">
        <f t="shared" si="9"/>
        <v/>
      </c>
      <c r="H54" s="305" t="str">
        <f t="shared" si="9"/>
        <v/>
      </c>
      <c r="I54" s="305" t="str">
        <f t="shared" si="9"/>
        <v/>
      </c>
      <c r="J54" s="305" t="str">
        <f t="shared" si="9"/>
        <v/>
      </c>
      <c r="K54" s="305" t="str">
        <f t="shared" si="9"/>
        <v/>
      </c>
      <c r="L54" s="305" t="str">
        <f t="shared" si="9"/>
        <v/>
      </c>
      <c r="M54" s="305" t="str">
        <f t="shared" si="9"/>
        <v/>
      </c>
      <c r="N54" s="305" t="str">
        <f t="shared" si="9"/>
        <v/>
      </c>
      <c r="O54" s="305" t="str">
        <f t="shared" si="9"/>
        <v/>
      </c>
      <c r="P54" s="305" t="str">
        <f t="shared" si="9"/>
        <v/>
      </c>
      <c r="Q54" s="305" t="str">
        <f t="shared" si="9"/>
        <v/>
      </c>
      <c r="R54" s="305" t="str">
        <f t="shared" si="9"/>
        <v/>
      </c>
      <c r="S54" s="305" t="str">
        <f t="shared" si="9"/>
        <v/>
      </c>
      <c r="T54" s="305" t="str">
        <f t="shared" si="9"/>
        <v/>
      </c>
      <c r="U54" s="305" t="str">
        <f t="shared" si="9"/>
        <v/>
      </c>
      <c r="V54" s="305" t="str">
        <f t="shared" si="9"/>
        <v/>
      </c>
      <c r="W54" s="305" t="str">
        <f t="shared" si="9"/>
        <v/>
      </c>
      <c r="X54" s="305" t="str">
        <f t="shared" si="9"/>
        <v/>
      </c>
      <c r="Y54" s="305" t="str">
        <f t="shared" si="9"/>
        <v/>
      </c>
      <c r="Z54" s="305" t="str">
        <f t="shared" si="9"/>
        <v/>
      </c>
      <c r="AA54" s="305" t="str">
        <f t="shared" si="9"/>
        <v/>
      </c>
      <c r="AB54" s="305" t="str">
        <f t="shared" si="9"/>
        <v/>
      </c>
      <c r="AC54" s="305" t="str">
        <f t="shared" si="9"/>
        <v/>
      </c>
      <c r="AD54" s="305" t="str">
        <f t="shared" si="9"/>
        <v/>
      </c>
      <c r="AE54" s="305" t="str">
        <f t="shared" si="9"/>
        <v/>
      </c>
      <c r="AF54" s="305" t="str">
        <f t="shared" si="9"/>
        <v/>
      </c>
      <c r="AG54" s="305" t="str">
        <f t="shared" si="9"/>
        <v/>
      </c>
      <c r="AH54" s="305" t="str">
        <f t="shared" si="9"/>
        <v/>
      </c>
      <c r="AI54" s="305" t="str">
        <f t="shared" ref="AI54:AZ54" si="10">IF(AI6="","",AI8+AI25+AI26-AI33-AI36-AI37-AI40-AI51-AI52-AI53)</f>
        <v/>
      </c>
      <c r="AJ54" s="305" t="str">
        <f t="shared" si="10"/>
        <v/>
      </c>
      <c r="AK54" s="305" t="str">
        <f t="shared" si="10"/>
        <v/>
      </c>
      <c r="AL54" s="305" t="str">
        <f t="shared" si="10"/>
        <v/>
      </c>
      <c r="AM54" s="305" t="str">
        <f t="shared" si="10"/>
        <v/>
      </c>
      <c r="AN54" s="305" t="str">
        <f t="shared" si="10"/>
        <v/>
      </c>
      <c r="AO54" s="305" t="str">
        <f t="shared" si="10"/>
        <v/>
      </c>
      <c r="AP54" s="305" t="str">
        <f t="shared" si="10"/>
        <v/>
      </c>
      <c r="AQ54" s="305" t="str">
        <f t="shared" si="10"/>
        <v/>
      </c>
      <c r="AR54" s="305" t="str">
        <f t="shared" si="10"/>
        <v/>
      </c>
      <c r="AS54" s="305" t="str">
        <f t="shared" si="10"/>
        <v/>
      </c>
      <c r="AT54" s="305" t="str">
        <f t="shared" si="10"/>
        <v/>
      </c>
      <c r="AU54" s="305" t="str">
        <f t="shared" si="10"/>
        <v/>
      </c>
      <c r="AV54" s="305" t="str">
        <f t="shared" si="10"/>
        <v/>
      </c>
      <c r="AW54" s="305" t="str">
        <f t="shared" si="10"/>
        <v/>
      </c>
      <c r="AX54" s="305" t="str">
        <f t="shared" si="10"/>
        <v/>
      </c>
      <c r="AY54" s="305" t="str">
        <f t="shared" si="10"/>
        <v/>
      </c>
      <c r="AZ54" s="305" t="str">
        <f t="shared" si="10"/>
        <v/>
      </c>
    </row>
    <row r="55" spans="1:52" s="48" customFormat="1" ht="15" customHeight="1" x14ac:dyDescent="0.2">
      <c r="A55" s="184" t="s">
        <v>132</v>
      </c>
      <c r="B55" s="185" t="s">
        <v>133</v>
      </c>
      <c r="C55" s="365" t="str">
        <f t="shared" ref="C55:AH55" si="11">IF(C6="","",C54-C25+C40+C51+C52)</f>
        <v/>
      </c>
      <c r="D55" s="365" t="str">
        <f t="shared" si="11"/>
        <v/>
      </c>
      <c r="E55" s="365" t="str">
        <f t="shared" si="11"/>
        <v/>
      </c>
      <c r="F55" s="305" t="str">
        <f t="shared" si="11"/>
        <v/>
      </c>
      <c r="G55" s="305" t="str">
        <f t="shared" si="11"/>
        <v/>
      </c>
      <c r="H55" s="305" t="str">
        <f t="shared" si="11"/>
        <v/>
      </c>
      <c r="I55" s="305" t="str">
        <f t="shared" si="11"/>
        <v/>
      </c>
      <c r="J55" s="305" t="str">
        <f t="shared" si="11"/>
        <v/>
      </c>
      <c r="K55" s="305" t="str">
        <f t="shared" si="11"/>
        <v/>
      </c>
      <c r="L55" s="305" t="str">
        <f t="shared" si="11"/>
        <v/>
      </c>
      <c r="M55" s="305" t="str">
        <f t="shared" si="11"/>
        <v/>
      </c>
      <c r="N55" s="305" t="str">
        <f t="shared" si="11"/>
        <v/>
      </c>
      <c r="O55" s="305" t="str">
        <f t="shared" si="11"/>
        <v/>
      </c>
      <c r="P55" s="305" t="str">
        <f t="shared" si="11"/>
        <v/>
      </c>
      <c r="Q55" s="305" t="str">
        <f t="shared" si="11"/>
        <v/>
      </c>
      <c r="R55" s="305" t="str">
        <f t="shared" si="11"/>
        <v/>
      </c>
      <c r="S55" s="305" t="str">
        <f t="shared" si="11"/>
        <v/>
      </c>
      <c r="T55" s="305" t="str">
        <f t="shared" si="11"/>
        <v/>
      </c>
      <c r="U55" s="305" t="str">
        <f t="shared" si="11"/>
        <v/>
      </c>
      <c r="V55" s="305" t="str">
        <f t="shared" si="11"/>
        <v/>
      </c>
      <c r="W55" s="305" t="str">
        <f t="shared" si="11"/>
        <v/>
      </c>
      <c r="X55" s="305" t="str">
        <f t="shared" si="11"/>
        <v/>
      </c>
      <c r="Y55" s="305" t="str">
        <f t="shared" si="11"/>
        <v/>
      </c>
      <c r="Z55" s="305" t="str">
        <f t="shared" si="11"/>
        <v/>
      </c>
      <c r="AA55" s="305" t="str">
        <f t="shared" si="11"/>
        <v/>
      </c>
      <c r="AB55" s="305" t="str">
        <f t="shared" si="11"/>
        <v/>
      </c>
      <c r="AC55" s="305" t="str">
        <f t="shared" si="11"/>
        <v/>
      </c>
      <c r="AD55" s="305" t="str">
        <f t="shared" si="11"/>
        <v/>
      </c>
      <c r="AE55" s="305" t="str">
        <f t="shared" si="11"/>
        <v/>
      </c>
      <c r="AF55" s="305" t="str">
        <f t="shared" si="11"/>
        <v/>
      </c>
      <c r="AG55" s="305" t="str">
        <f t="shared" si="11"/>
        <v/>
      </c>
      <c r="AH55" s="305" t="str">
        <f t="shared" si="11"/>
        <v/>
      </c>
      <c r="AI55" s="305" t="str">
        <f t="shared" ref="AI55:AZ55" si="12">IF(AI6="","",AI54-AI25+AI40+AI51+AI52)</f>
        <v/>
      </c>
      <c r="AJ55" s="305" t="str">
        <f t="shared" si="12"/>
        <v/>
      </c>
      <c r="AK55" s="305" t="str">
        <f t="shared" si="12"/>
        <v/>
      </c>
      <c r="AL55" s="305" t="str">
        <f t="shared" si="12"/>
        <v/>
      </c>
      <c r="AM55" s="305" t="str">
        <f t="shared" si="12"/>
        <v/>
      </c>
      <c r="AN55" s="305" t="str">
        <f t="shared" si="12"/>
        <v/>
      </c>
      <c r="AO55" s="305" t="str">
        <f t="shared" si="12"/>
        <v/>
      </c>
      <c r="AP55" s="305" t="str">
        <f t="shared" si="12"/>
        <v/>
      </c>
      <c r="AQ55" s="305" t="str">
        <f t="shared" si="12"/>
        <v/>
      </c>
      <c r="AR55" s="305" t="str">
        <f t="shared" si="12"/>
        <v/>
      </c>
      <c r="AS55" s="305" t="str">
        <f t="shared" si="12"/>
        <v/>
      </c>
      <c r="AT55" s="305" t="str">
        <f t="shared" si="12"/>
        <v/>
      </c>
      <c r="AU55" s="305" t="str">
        <f t="shared" si="12"/>
        <v/>
      </c>
      <c r="AV55" s="305" t="str">
        <f t="shared" si="12"/>
        <v/>
      </c>
      <c r="AW55" s="305" t="str">
        <f t="shared" si="12"/>
        <v/>
      </c>
      <c r="AX55" s="305" t="str">
        <f t="shared" si="12"/>
        <v/>
      </c>
      <c r="AY55" s="305" t="str">
        <f t="shared" si="12"/>
        <v/>
      </c>
      <c r="AZ55" s="305" t="str">
        <f t="shared" si="12"/>
        <v/>
      </c>
    </row>
    <row r="56" spans="1:52" s="48" customFormat="1" ht="15" customHeight="1" x14ac:dyDescent="0.2">
      <c r="A56" s="325" t="s">
        <v>134</v>
      </c>
      <c r="B56" s="316"/>
      <c r="C56" s="356"/>
      <c r="D56" s="356"/>
      <c r="E56" s="356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</row>
    <row r="57" spans="1:52" s="48" customFormat="1" ht="15" customHeight="1" x14ac:dyDescent="0.2">
      <c r="A57" s="48" t="s">
        <v>135</v>
      </c>
      <c r="B57" s="51">
        <v>750</v>
      </c>
      <c r="C57" s="308"/>
      <c r="D57" s="308"/>
      <c r="E57" s="308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</row>
    <row r="58" spans="1:52" s="48" customFormat="1" ht="15" customHeight="1" x14ac:dyDescent="0.2">
      <c r="A58" s="48" t="s">
        <v>136</v>
      </c>
      <c r="B58" s="51">
        <v>751</v>
      </c>
      <c r="C58" s="308"/>
      <c r="D58" s="308"/>
      <c r="E58" s="308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</row>
    <row r="59" spans="1:52" s="48" customFormat="1" ht="15" customHeight="1" x14ac:dyDescent="0.2">
      <c r="A59" s="48" t="s">
        <v>137</v>
      </c>
      <c r="B59" s="53">
        <v>753</v>
      </c>
      <c r="C59" s="352"/>
      <c r="D59" s="352"/>
      <c r="E59" s="352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</row>
    <row r="60" spans="1:52" s="48" customFormat="1" ht="15" customHeight="1" x14ac:dyDescent="0.2">
      <c r="A60" s="48" t="s">
        <v>138</v>
      </c>
      <c r="B60" s="50" t="s">
        <v>139</v>
      </c>
      <c r="C60" s="308"/>
      <c r="D60" s="308"/>
      <c r="E60" s="308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</row>
    <row r="61" spans="1:52" s="48" customFormat="1" ht="15" customHeight="1" x14ac:dyDescent="0.2">
      <c r="A61" s="315" t="s">
        <v>140</v>
      </c>
      <c r="B61" s="316"/>
      <c r="C61" s="356"/>
      <c r="D61" s="356"/>
      <c r="E61" s="356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</row>
    <row r="62" spans="1:52" s="48" customFormat="1" ht="14.25" customHeight="1" x14ac:dyDescent="0.2">
      <c r="A62" s="48" t="s">
        <v>141</v>
      </c>
      <c r="B62" s="51">
        <v>650</v>
      </c>
      <c r="C62" s="349" t="str">
        <f t="shared" ref="C62:AH62" si="13">IF(C6="","",SUM(C63:C65))</f>
        <v/>
      </c>
      <c r="D62" s="349" t="str">
        <f t="shared" si="13"/>
        <v/>
      </c>
      <c r="E62" s="349" t="str">
        <f t="shared" si="13"/>
        <v/>
      </c>
      <c r="F62" s="307" t="str">
        <f t="shared" si="13"/>
        <v/>
      </c>
      <c r="G62" s="307" t="str">
        <f t="shared" si="13"/>
        <v/>
      </c>
      <c r="H62" s="307" t="str">
        <f t="shared" si="13"/>
        <v/>
      </c>
      <c r="I62" s="307" t="str">
        <f t="shared" si="13"/>
        <v/>
      </c>
      <c r="J62" s="307" t="str">
        <f t="shared" si="13"/>
        <v/>
      </c>
      <c r="K62" s="307" t="str">
        <f t="shared" si="13"/>
        <v/>
      </c>
      <c r="L62" s="307" t="str">
        <f t="shared" si="13"/>
        <v/>
      </c>
      <c r="M62" s="307" t="str">
        <f t="shared" si="13"/>
        <v/>
      </c>
      <c r="N62" s="307" t="str">
        <f t="shared" si="13"/>
        <v/>
      </c>
      <c r="O62" s="307" t="str">
        <f t="shared" si="13"/>
        <v/>
      </c>
      <c r="P62" s="307" t="str">
        <f t="shared" si="13"/>
        <v/>
      </c>
      <c r="Q62" s="307" t="str">
        <f t="shared" si="13"/>
        <v/>
      </c>
      <c r="R62" s="307" t="str">
        <f t="shared" si="13"/>
        <v/>
      </c>
      <c r="S62" s="307" t="str">
        <f t="shared" si="13"/>
        <v/>
      </c>
      <c r="T62" s="307" t="str">
        <f t="shared" si="13"/>
        <v/>
      </c>
      <c r="U62" s="307" t="str">
        <f t="shared" si="13"/>
        <v/>
      </c>
      <c r="V62" s="307" t="str">
        <f t="shared" si="13"/>
        <v/>
      </c>
      <c r="W62" s="307" t="str">
        <f t="shared" si="13"/>
        <v/>
      </c>
      <c r="X62" s="307" t="str">
        <f t="shared" si="13"/>
        <v/>
      </c>
      <c r="Y62" s="307" t="str">
        <f t="shared" si="13"/>
        <v/>
      </c>
      <c r="Z62" s="307" t="str">
        <f t="shared" si="13"/>
        <v/>
      </c>
      <c r="AA62" s="307" t="str">
        <f t="shared" si="13"/>
        <v/>
      </c>
      <c r="AB62" s="307" t="str">
        <f t="shared" si="13"/>
        <v/>
      </c>
      <c r="AC62" s="307" t="str">
        <f t="shared" si="13"/>
        <v/>
      </c>
      <c r="AD62" s="307" t="str">
        <f t="shared" si="13"/>
        <v/>
      </c>
      <c r="AE62" s="307" t="str">
        <f t="shared" si="13"/>
        <v/>
      </c>
      <c r="AF62" s="307" t="str">
        <f t="shared" si="13"/>
        <v/>
      </c>
      <c r="AG62" s="307" t="str">
        <f t="shared" si="13"/>
        <v/>
      </c>
      <c r="AH62" s="307" t="str">
        <f t="shared" si="13"/>
        <v/>
      </c>
      <c r="AI62" s="307" t="str">
        <f t="shared" ref="AI62:AZ62" si="14">IF(AI6="","",SUM(AI63:AI65))</f>
        <v/>
      </c>
      <c r="AJ62" s="307" t="str">
        <f t="shared" si="14"/>
        <v/>
      </c>
      <c r="AK62" s="307" t="str">
        <f t="shared" si="14"/>
        <v/>
      </c>
      <c r="AL62" s="307" t="str">
        <f t="shared" si="14"/>
        <v/>
      </c>
      <c r="AM62" s="307" t="str">
        <f t="shared" si="14"/>
        <v/>
      </c>
      <c r="AN62" s="307" t="str">
        <f t="shared" si="14"/>
        <v/>
      </c>
      <c r="AO62" s="307" t="str">
        <f t="shared" si="14"/>
        <v/>
      </c>
      <c r="AP62" s="307" t="str">
        <f t="shared" si="14"/>
        <v/>
      </c>
      <c r="AQ62" s="307" t="str">
        <f t="shared" si="14"/>
        <v/>
      </c>
      <c r="AR62" s="307" t="str">
        <f t="shared" si="14"/>
        <v/>
      </c>
      <c r="AS62" s="307" t="str">
        <f t="shared" si="14"/>
        <v/>
      </c>
      <c r="AT62" s="307" t="str">
        <f t="shared" si="14"/>
        <v/>
      </c>
      <c r="AU62" s="307" t="str">
        <f t="shared" si="14"/>
        <v/>
      </c>
      <c r="AV62" s="307" t="str">
        <f t="shared" si="14"/>
        <v/>
      </c>
      <c r="AW62" s="307" t="str">
        <f t="shared" si="14"/>
        <v/>
      </c>
      <c r="AX62" s="307" t="str">
        <f t="shared" si="14"/>
        <v/>
      </c>
      <c r="AY62" s="307" t="str">
        <f t="shared" si="14"/>
        <v/>
      </c>
      <c r="AZ62" s="307" t="str">
        <f t="shared" si="14"/>
        <v/>
      </c>
    </row>
    <row r="63" spans="1:52" s="48" customFormat="1" ht="14.25" customHeight="1" x14ac:dyDescent="0.2">
      <c r="A63" s="48" t="s">
        <v>142</v>
      </c>
      <c r="B63" s="51"/>
      <c r="C63" s="308"/>
      <c r="D63" s="308"/>
      <c r="E63" s="308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</row>
    <row r="64" spans="1:52" s="48" customFormat="1" ht="14.25" customHeight="1" x14ac:dyDescent="0.2">
      <c r="A64" s="48" t="s">
        <v>143</v>
      </c>
      <c r="B64" s="51"/>
      <c r="C64" s="308"/>
      <c r="D64" s="308"/>
      <c r="E64" s="308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</row>
    <row r="65" spans="1:52" s="48" customFormat="1" ht="14.25" customHeight="1" x14ac:dyDescent="0.2">
      <c r="A65" s="48" t="s">
        <v>144</v>
      </c>
      <c r="B65" s="51"/>
      <c r="C65" s="308"/>
      <c r="D65" s="308"/>
      <c r="E65" s="308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</row>
    <row r="66" spans="1:52" s="48" customFormat="1" ht="15" customHeight="1" x14ac:dyDescent="0.2">
      <c r="A66" s="48" t="s">
        <v>145</v>
      </c>
      <c r="B66" s="51">
        <v>651</v>
      </c>
      <c r="C66" s="308"/>
      <c r="D66" s="308"/>
      <c r="E66" s="308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</row>
    <row r="67" spans="1:52" s="48" customFormat="1" ht="15" customHeight="1" x14ac:dyDescent="0.2">
      <c r="A67" s="48" t="s">
        <v>146</v>
      </c>
      <c r="B67" s="51">
        <v>654</v>
      </c>
      <c r="C67" s="308"/>
      <c r="D67" s="308"/>
      <c r="E67" s="308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</row>
    <row r="68" spans="1:52" s="48" customFormat="1" ht="15" customHeight="1" x14ac:dyDescent="0.2">
      <c r="A68" s="48" t="s">
        <v>147</v>
      </c>
      <c r="B68" s="51">
        <v>655</v>
      </c>
      <c r="C68" s="308"/>
      <c r="D68" s="308"/>
      <c r="E68" s="308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</row>
    <row r="69" spans="1:52" s="48" customFormat="1" ht="15" customHeight="1" x14ac:dyDescent="0.2">
      <c r="A69" s="48" t="s">
        <v>148</v>
      </c>
      <c r="B69" s="51">
        <v>656</v>
      </c>
      <c r="C69" s="308"/>
      <c r="D69" s="308"/>
      <c r="E69" s="308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</row>
    <row r="70" spans="1:52" s="48" customFormat="1" ht="15" customHeight="1" x14ac:dyDescent="0.2">
      <c r="A70" s="48" t="s">
        <v>149</v>
      </c>
      <c r="B70" s="50" t="s">
        <v>150</v>
      </c>
      <c r="C70" s="308"/>
      <c r="D70" s="308"/>
      <c r="E70" s="308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</row>
    <row r="71" spans="1:52" s="48" customFormat="1" ht="15" customHeight="1" x14ac:dyDescent="0.2">
      <c r="A71" s="52" t="s">
        <v>151</v>
      </c>
      <c r="B71" s="51"/>
      <c r="C71" s="364" t="str">
        <f t="shared" ref="C71:AH71" si="15">IF(C6="","",SUM(C57:C60)-C62-C66-C67-C68-C69-C70)</f>
        <v/>
      </c>
      <c r="D71" s="364" t="str">
        <f t="shared" si="15"/>
        <v/>
      </c>
      <c r="E71" s="364" t="str">
        <f t="shared" si="15"/>
        <v/>
      </c>
      <c r="F71" s="305" t="str">
        <f t="shared" si="15"/>
        <v/>
      </c>
      <c r="G71" s="305" t="str">
        <f t="shared" si="15"/>
        <v/>
      </c>
      <c r="H71" s="305" t="str">
        <f t="shared" si="15"/>
        <v/>
      </c>
      <c r="I71" s="305" t="str">
        <f t="shared" si="15"/>
        <v/>
      </c>
      <c r="J71" s="305" t="str">
        <f t="shared" si="15"/>
        <v/>
      </c>
      <c r="K71" s="305" t="str">
        <f t="shared" si="15"/>
        <v/>
      </c>
      <c r="L71" s="305" t="str">
        <f t="shared" si="15"/>
        <v/>
      </c>
      <c r="M71" s="305" t="str">
        <f t="shared" si="15"/>
        <v/>
      </c>
      <c r="N71" s="305" t="str">
        <f t="shared" si="15"/>
        <v/>
      </c>
      <c r="O71" s="305" t="str">
        <f t="shared" si="15"/>
        <v/>
      </c>
      <c r="P71" s="305" t="str">
        <f t="shared" si="15"/>
        <v/>
      </c>
      <c r="Q71" s="305" t="str">
        <f t="shared" si="15"/>
        <v/>
      </c>
      <c r="R71" s="305" t="str">
        <f t="shared" si="15"/>
        <v/>
      </c>
      <c r="S71" s="305" t="str">
        <f t="shared" si="15"/>
        <v/>
      </c>
      <c r="T71" s="305" t="str">
        <f t="shared" si="15"/>
        <v/>
      </c>
      <c r="U71" s="305" t="str">
        <f t="shared" si="15"/>
        <v/>
      </c>
      <c r="V71" s="305" t="str">
        <f t="shared" si="15"/>
        <v/>
      </c>
      <c r="W71" s="305" t="str">
        <f t="shared" si="15"/>
        <v/>
      </c>
      <c r="X71" s="305" t="str">
        <f t="shared" si="15"/>
        <v/>
      </c>
      <c r="Y71" s="305" t="str">
        <f t="shared" si="15"/>
        <v/>
      </c>
      <c r="Z71" s="305" t="str">
        <f t="shared" si="15"/>
        <v/>
      </c>
      <c r="AA71" s="305" t="str">
        <f t="shared" si="15"/>
        <v/>
      </c>
      <c r="AB71" s="305" t="str">
        <f t="shared" si="15"/>
        <v/>
      </c>
      <c r="AC71" s="305" t="str">
        <f t="shared" si="15"/>
        <v/>
      </c>
      <c r="AD71" s="305" t="str">
        <f t="shared" si="15"/>
        <v/>
      </c>
      <c r="AE71" s="305" t="str">
        <f t="shared" si="15"/>
        <v/>
      </c>
      <c r="AF71" s="305" t="str">
        <f t="shared" si="15"/>
        <v/>
      </c>
      <c r="AG71" s="305" t="str">
        <f t="shared" si="15"/>
        <v/>
      </c>
      <c r="AH71" s="305" t="str">
        <f t="shared" si="15"/>
        <v/>
      </c>
      <c r="AI71" s="305" t="str">
        <f t="shared" ref="AI71:AZ71" si="16">IF(AI6="","",SUM(AI57:AI60)-AI62-AI66-AI67-AI68-AI69-AI70)</f>
        <v/>
      </c>
      <c r="AJ71" s="305" t="str">
        <f t="shared" si="16"/>
        <v/>
      </c>
      <c r="AK71" s="305" t="str">
        <f t="shared" si="16"/>
        <v/>
      </c>
      <c r="AL71" s="305" t="str">
        <f t="shared" si="16"/>
        <v/>
      </c>
      <c r="AM71" s="305" t="str">
        <f t="shared" si="16"/>
        <v/>
      </c>
      <c r="AN71" s="305" t="str">
        <f t="shared" si="16"/>
        <v/>
      </c>
      <c r="AO71" s="305" t="str">
        <f t="shared" si="16"/>
        <v/>
      </c>
      <c r="AP71" s="305" t="str">
        <f t="shared" si="16"/>
        <v/>
      </c>
      <c r="AQ71" s="305" t="str">
        <f t="shared" si="16"/>
        <v/>
      </c>
      <c r="AR71" s="305" t="str">
        <f t="shared" si="16"/>
        <v/>
      </c>
      <c r="AS71" s="305" t="str">
        <f t="shared" si="16"/>
        <v/>
      </c>
      <c r="AT71" s="305" t="str">
        <f t="shared" si="16"/>
        <v/>
      </c>
      <c r="AU71" s="305" t="str">
        <f t="shared" si="16"/>
        <v/>
      </c>
      <c r="AV71" s="305" t="str">
        <f t="shared" si="16"/>
        <v/>
      </c>
      <c r="AW71" s="305" t="str">
        <f t="shared" si="16"/>
        <v/>
      </c>
      <c r="AX71" s="305" t="str">
        <f t="shared" si="16"/>
        <v/>
      </c>
      <c r="AY71" s="305" t="str">
        <f t="shared" si="16"/>
        <v/>
      </c>
      <c r="AZ71" s="305" t="str">
        <f t="shared" si="16"/>
        <v/>
      </c>
    </row>
    <row r="72" spans="1:52" s="48" customFormat="1" ht="15" customHeight="1" x14ac:dyDescent="0.2">
      <c r="A72" s="184" t="s">
        <v>132</v>
      </c>
      <c r="B72" s="185" t="s">
        <v>152</v>
      </c>
      <c r="C72" s="365" t="str">
        <f t="shared" ref="C72:AH72" si="17">IF(C6="","",C71-C59)</f>
        <v/>
      </c>
      <c r="D72" s="365" t="str">
        <f t="shared" si="17"/>
        <v/>
      </c>
      <c r="E72" s="365" t="str">
        <f t="shared" si="17"/>
        <v/>
      </c>
      <c r="F72" s="305" t="str">
        <f t="shared" si="17"/>
        <v/>
      </c>
      <c r="G72" s="305" t="str">
        <f t="shared" si="17"/>
        <v/>
      </c>
      <c r="H72" s="305" t="str">
        <f t="shared" si="17"/>
        <v/>
      </c>
      <c r="I72" s="305" t="str">
        <f t="shared" si="17"/>
        <v/>
      </c>
      <c r="J72" s="305" t="str">
        <f t="shared" si="17"/>
        <v/>
      </c>
      <c r="K72" s="305" t="str">
        <f t="shared" si="17"/>
        <v/>
      </c>
      <c r="L72" s="305" t="str">
        <f t="shared" si="17"/>
        <v/>
      </c>
      <c r="M72" s="305" t="str">
        <f t="shared" si="17"/>
        <v/>
      </c>
      <c r="N72" s="305" t="str">
        <f t="shared" si="17"/>
        <v/>
      </c>
      <c r="O72" s="305" t="str">
        <f t="shared" si="17"/>
        <v/>
      </c>
      <c r="P72" s="305" t="str">
        <f t="shared" si="17"/>
        <v/>
      </c>
      <c r="Q72" s="305" t="str">
        <f t="shared" si="17"/>
        <v/>
      </c>
      <c r="R72" s="305" t="str">
        <f t="shared" si="17"/>
        <v/>
      </c>
      <c r="S72" s="305" t="str">
        <f t="shared" si="17"/>
        <v/>
      </c>
      <c r="T72" s="305" t="str">
        <f t="shared" si="17"/>
        <v/>
      </c>
      <c r="U72" s="305" t="str">
        <f t="shared" si="17"/>
        <v/>
      </c>
      <c r="V72" s="305" t="str">
        <f t="shared" si="17"/>
        <v/>
      </c>
      <c r="W72" s="305" t="str">
        <f t="shared" si="17"/>
        <v/>
      </c>
      <c r="X72" s="305" t="str">
        <f t="shared" si="17"/>
        <v/>
      </c>
      <c r="Y72" s="305" t="str">
        <f t="shared" si="17"/>
        <v/>
      </c>
      <c r="Z72" s="305" t="str">
        <f t="shared" si="17"/>
        <v/>
      </c>
      <c r="AA72" s="305" t="str">
        <f t="shared" si="17"/>
        <v/>
      </c>
      <c r="AB72" s="305" t="str">
        <f t="shared" si="17"/>
        <v/>
      </c>
      <c r="AC72" s="305" t="str">
        <f t="shared" si="17"/>
        <v/>
      </c>
      <c r="AD72" s="305" t="str">
        <f t="shared" si="17"/>
        <v/>
      </c>
      <c r="AE72" s="305" t="str">
        <f t="shared" si="17"/>
        <v/>
      </c>
      <c r="AF72" s="305" t="str">
        <f t="shared" si="17"/>
        <v/>
      </c>
      <c r="AG72" s="305" t="str">
        <f t="shared" si="17"/>
        <v/>
      </c>
      <c r="AH72" s="305" t="str">
        <f t="shared" si="17"/>
        <v/>
      </c>
      <c r="AI72" s="305" t="str">
        <f t="shared" ref="AI72:AZ72" si="18">IF(AI6="","",AI71-AI59)</f>
        <v/>
      </c>
      <c r="AJ72" s="305" t="str">
        <f t="shared" si="18"/>
        <v/>
      </c>
      <c r="AK72" s="305" t="str">
        <f t="shared" si="18"/>
        <v/>
      </c>
      <c r="AL72" s="305" t="str">
        <f t="shared" si="18"/>
        <v/>
      </c>
      <c r="AM72" s="305" t="str">
        <f t="shared" si="18"/>
        <v/>
      </c>
      <c r="AN72" s="305" t="str">
        <f t="shared" si="18"/>
        <v/>
      </c>
      <c r="AO72" s="305" t="str">
        <f t="shared" si="18"/>
        <v/>
      </c>
      <c r="AP72" s="305" t="str">
        <f t="shared" si="18"/>
        <v/>
      </c>
      <c r="AQ72" s="305" t="str">
        <f t="shared" si="18"/>
        <v/>
      </c>
      <c r="AR72" s="305" t="str">
        <f t="shared" si="18"/>
        <v/>
      </c>
      <c r="AS72" s="305" t="str">
        <f t="shared" si="18"/>
        <v/>
      </c>
      <c r="AT72" s="305" t="str">
        <f t="shared" si="18"/>
        <v/>
      </c>
      <c r="AU72" s="305" t="str">
        <f t="shared" si="18"/>
        <v/>
      </c>
      <c r="AV72" s="305" t="str">
        <f t="shared" si="18"/>
        <v/>
      </c>
      <c r="AW72" s="305" t="str">
        <f t="shared" si="18"/>
        <v/>
      </c>
      <c r="AX72" s="305" t="str">
        <f t="shared" si="18"/>
        <v/>
      </c>
      <c r="AY72" s="305" t="str">
        <f t="shared" si="18"/>
        <v/>
      </c>
      <c r="AZ72" s="305" t="str">
        <f t="shared" si="18"/>
        <v/>
      </c>
    </row>
    <row r="73" spans="1:52" s="48" customFormat="1" ht="15" customHeight="1" x14ac:dyDescent="0.2">
      <c r="A73" s="318" t="s">
        <v>153</v>
      </c>
      <c r="B73" s="316"/>
      <c r="C73" s="356" t="str">
        <f t="shared" ref="C73:AH73" si="19">IF(C6="","",C71+C54)</f>
        <v/>
      </c>
      <c r="D73" s="356" t="str">
        <f t="shared" si="19"/>
        <v/>
      </c>
      <c r="E73" s="356" t="str">
        <f t="shared" si="19"/>
        <v/>
      </c>
      <c r="F73" s="357" t="str">
        <f t="shared" si="19"/>
        <v/>
      </c>
      <c r="G73" s="357" t="str">
        <f t="shared" si="19"/>
        <v/>
      </c>
      <c r="H73" s="357" t="str">
        <f t="shared" si="19"/>
        <v/>
      </c>
      <c r="I73" s="357" t="str">
        <f t="shared" si="19"/>
        <v/>
      </c>
      <c r="J73" s="357" t="str">
        <f t="shared" si="19"/>
        <v/>
      </c>
      <c r="K73" s="357" t="str">
        <f t="shared" si="19"/>
        <v/>
      </c>
      <c r="L73" s="357" t="str">
        <f t="shared" si="19"/>
        <v/>
      </c>
      <c r="M73" s="357" t="str">
        <f t="shared" si="19"/>
        <v/>
      </c>
      <c r="N73" s="357" t="str">
        <f t="shared" si="19"/>
        <v/>
      </c>
      <c r="O73" s="357" t="str">
        <f t="shared" si="19"/>
        <v/>
      </c>
      <c r="P73" s="357" t="str">
        <f t="shared" si="19"/>
        <v/>
      </c>
      <c r="Q73" s="357" t="str">
        <f t="shared" si="19"/>
        <v/>
      </c>
      <c r="R73" s="357" t="str">
        <f t="shared" si="19"/>
        <v/>
      </c>
      <c r="S73" s="357" t="str">
        <f t="shared" si="19"/>
        <v/>
      </c>
      <c r="T73" s="357" t="str">
        <f t="shared" si="19"/>
        <v/>
      </c>
      <c r="U73" s="357" t="str">
        <f t="shared" si="19"/>
        <v/>
      </c>
      <c r="V73" s="357" t="str">
        <f t="shared" si="19"/>
        <v/>
      </c>
      <c r="W73" s="357" t="str">
        <f t="shared" si="19"/>
        <v/>
      </c>
      <c r="X73" s="357" t="str">
        <f t="shared" si="19"/>
        <v/>
      </c>
      <c r="Y73" s="357" t="str">
        <f t="shared" si="19"/>
        <v/>
      </c>
      <c r="Z73" s="357" t="str">
        <f t="shared" si="19"/>
        <v/>
      </c>
      <c r="AA73" s="357" t="str">
        <f t="shared" si="19"/>
        <v/>
      </c>
      <c r="AB73" s="357" t="str">
        <f t="shared" si="19"/>
        <v/>
      </c>
      <c r="AC73" s="357" t="str">
        <f t="shared" si="19"/>
        <v/>
      </c>
      <c r="AD73" s="357" t="str">
        <f t="shared" si="19"/>
        <v/>
      </c>
      <c r="AE73" s="357" t="str">
        <f t="shared" si="19"/>
        <v/>
      </c>
      <c r="AF73" s="357" t="str">
        <f t="shared" si="19"/>
        <v/>
      </c>
      <c r="AG73" s="357" t="str">
        <f t="shared" si="19"/>
        <v/>
      </c>
      <c r="AH73" s="357" t="str">
        <f t="shared" si="19"/>
        <v/>
      </c>
      <c r="AI73" s="357" t="str">
        <f t="shared" ref="AI73:AZ73" si="20">IF(AI6="","",AI71+AI54)</f>
        <v/>
      </c>
      <c r="AJ73" s="357" t="str">
        <f t="shared" si="20"/>
        <v/>
      </c>
      <c r="AK73" s="357" t="str">
        <f t="shared" si="20"/>
        <v/>
      </c>
      <c r="AL73" s="357" t="str">
        <f t="shared" si="20"/>
        <v/>
      </c>
      <c r="AM73" s="357" t="str">
        <f t="shared" si="20"/>
        <v/>
      </c>
      <c r="AN73" s="357" t="str">
        <f t="shared" si="20"/>
        <v/>
      </c>
      <c r="AO73" s="357" t="str">
        <f t="shared" si="20"/>
        <v/>
      </c>
      <c r="AP73" s="357" t="str">
        <f t="shared" si="20"/>
        <v/>
      </c>
      <c r="AQ73" s="357" t="str">
        <f t="shared" si="20"/>
        <v/>
      </c>
      <c r="AR73" s="357" t="str">
        <f t="shared" si="20"/>
        <v/>
      </c>
      <c r="AS73" s="357" t="str">
        <f t="shared" si="20"/>
        <v/>
      </c>
      <c r="AT73" s="357" t="str">
        <f t="shared" si="20"/>
        <v/>
      </c>
      <c r="AU73" s="357" t="str">
        <f t="shared" si="20"/>
        <v/>
      </c>
      <c r="AV73" s="357" t="str">
        <f t="shared" si="20"/>
        <v/>
      </c>
      <c r="AW73" s="357" t="str">
        <f t="shared" si="20"/>
        <v/>
      </c>
      <c r="AX73" s="357" t="str">
        <f t="shared" si="20"/>
        <v/>
      </c>
      <c r="AY73" s="357" t="str">
        <f t="shared" si="20"/>
        <v/>
      </c>
      <c r="AZ73" s="357" t="str">
        <f t="shared" si="20"/>
        <v/>
      </c>
    </row>
    <row r="74" spans="1:52" s="48" customFormat="1" ht="15" customHeight="1" x14ac:dyDescent="0.2">
      <c r="A74" s="315" t="s">
        <v>154</v>
      </c>
      <c r="B74" s="316"/>
      <c r="C74" s="356"/>
      <c r="D74" s="356"/>
      <c r="E74" s="356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</row>
    <row r="75" spans="1:52" s="48" customFormat="1" ht="15" customHeight="1" x14ac:dyDescent="0.2">
      <c r="A75" s="48" t="s">
        <v>155</v>
      </c>
      <c r="B75" s="53">
        <v>760</v>
      </c>
      <c r="C75" s="352"/>
      <c r="D75" s="352"/>
      <c r="E75" s="352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</row>
    <row r="76" spans="1:52" s="48" customFormat="1" ht="15" customHeight="1" x14ac:dyDescent="0.2">
      <c r="A76" s="48" t="s">
        <v>156</v>
      </c>
      <c r="B76" s="53">
        <v>761</v>
      </c>
      <c r="C76" s="352"/>
      <c r="D76" s="352"/>
      <c r="E76" s="352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</row>
    <row r="77" spans="1:52" s="48" customFormat="1" ht="15" customHeight="1" x14ac:dyDescent="0.2">
      <c r="A77" s="48" t="s">
        <v>157</v>
      </c>
      <c r="B77" s="53">
        <v>762</v>
      </c>
      <c r="C77" s="352"/>
      <c r="D77" s="352"/>
      <c r="E77" s="352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</row>
    <row r="78" spans="1:52" s="48" customFormat="1" ht="15" customHeight="1" x14ac:dyDescent="0.2">
      <c r="A78" s="48" t="s">
        <v>158</v>
      </c>
      <c r="B78" s="51">
        <v>763</v>
      </c>
      <c r="C78" s="308"/>
      <c r="D78" s="308"/>
      <c r="E78" s="308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</row>
    <row r="79" spans="1:52" s="48" customFormat="1" ht="15" customHeight="1" x14ac:dyDescent="0.2">
      <c r="A79" s="48" t="s">
        <v>159</v>
      </c>
      <c r="B79" s="50" t="s">
        <v>160</v>
      </c>
      <c r="C79" s="308"/>
      <c r="D79" s="308"/>
      <c r="E79" s="308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</row>
    <row r="80" spans="1:52" s="48" customFormat="1" ht="15" customHeight="1" x14ac:dyDescent="0.2">
      <c r="A80" s="48" t="s">
        <v>161</v>
      </c>
      <c r="B80" s="51">
        <v>769</v>
      </c>
      <c r="C80" s="308"/>
      <c r="D80" s="308"/>
      <c r="E80" s="308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</row>
    <row r="81" spans="1:52" s="48" customFormat="1" ht="15" customHeight="1" x14ac:dyDescent="0.2">
      <c r="A81" s="315" t="s">
        <v>162</v>
      </c>
      <c r="B81" s="316"/>
      <c r="C81" s="356"/>
      <c r="D81" s="356"/>
      <c r="E81" s="356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</row>
    <row r="82" spans="1:52" s="48" customFormat="1" ht="15" customHeight="1" x14ac:dyDescent="0.2">
      <c r="A82" s="48" t="s">
        <v>163</v>
      </c>
      <c r="B82" s="53">
        <v>660</v>
      </c>
      <c r="C82" s="352"/>
      <c r="D82" s="352"/>
      <c r="E82" s="352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</row>
    <row r="83" spans="1:52" s="48" customFormat="1" ht="15" customHeight="1" x14ac:dyDescent="0.2">
      <c r="A83" s="48" t="s">
        <v>164</v>
      </c>
      <c r="B83" s="53">
        <v>661</v>
      </c>
      <c r="C83" s="352"/>
      <c r="D83" s="352"/>
      <c r="E83" s="352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</row>
    <row r="84" spans="1:52" s="48" customFormat="1" ht="15" customHeight="1" x14ac:dyDescent="0.2">
      <c r="A84" s="48" t="s">
        <v>165</v>
      </c>
      <c r="B84" s="53">
        <v>662</v>
      </c>
      <c r="C84" s="352"/>
      <c r="D84" s="352"/>
      <c r="E84" s="352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</row>
    <row r="85" spans="1:52" s="48" customFormat="1" ht="15" customHeight="1" x14ac:dyDescent="0.2">
      <c r="A85" s="48" t="s">
        <v>166</v>
      </c>
      <c r="B85" s="53">
        <v>663</v>
      </c>
      <c r="C85" s="352"/>
      <c r="D85" s="352"/>
      <c r="E85" s="352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</row>
    <row r="86" spans="1:52" s="48" customFormat="1" ht="15" customHeight="1" x14ac:dyDescent="0.2">
      <c r="A86" s="48" t="s">
        <v>167</v>
      </c>
      <c r="B86" s="50" t="s">
        <v>168</v>
      </c>
      <c r="C86" s="308"/>
      <c r="D86" s="308"/>
      <c r="E86" s="308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</row>
    <row r="87" spans="1:52" s="48" customFormat="1" ht="15" customHeight="1" x14ac:dyDescent="0.2">
      <c r="A87" s="48" t="s">
        <v>169</v>
      </c>
      <c r="B87" s="50">
        <v>669</v>
      </c>
      <c r="C87" s="308"/>
      <c r="D87" s="308"/>
      <c r="E87" s="308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</row>
    <row r="88" spans="1:52" s="48" customFormat="1" ht="15" customHeight="1" x14ac:dyDescent="0.2">
      <c r="A88" s="52" t="s">
        <v>170</v>
      </c>
      <c r="B88" s="51"/>
      <c r="C88" s="364" t="str">
        <f t="shared" ref="C88:AH88" si="21">IF(C6="","",SUM(C75:C80)-SUM(C82:C87))</f>
        <v/>
      </c>
      <c r="D88" s="364" t="str">
        <f t="shared" si="21"/>
        <v/>
      </c>
      <c r="E88" s="364" t="str">
        <f t="shared" si="21"/>
        <v/>
      </c>
      <c r="F88" s="305" t="str">
        <f t="shared" si="21"/>
        <v/>
      </c>
      <c r="G88" s="305" t="str">
        <f t="shared" si="21"/>
        <v/>
      </c>
      <c r="H88" s="305" t="str">
        <f t="shared" si="21"/>
        <v/>
      </c>
      <c r="I88" s="305" t="str">
        <f t="shared" si="21"/>
        <v/>
      </c>
      <c r="J88" s="305" t="str">
        <f t="shared" si="21"/>
        <v/>
      </c>
      <c r="K88" s="305" t="str">
        <f t="shared" si="21"/>
        <v/>
      </c>
      <c r="L88" s="305" t="str">
        <f t="shared" si="21"/>
        <v/>
      </c>
      <c r="M88" s="305" t="str">
        <f t="shared" si="21"/>
        <v/>
      </c>
      <c r="N88" s="305" t="str">
        <f t="shared" si="21"/>
        <v/>
      </c>
      <c r="O88" s="305" t="str">
        <f t="shared" si="21"/>
        <v/>
      </c>
      <c r="P88" s="305" t="str">
        <f t="shared" si="21"/>
        <v/>
      </c>
      <c r="Q88" s="305" t="str">
        <f t="shared" si="21"/>
        <v/>
      </c>
      <c r="R88" s="305" t="str">
        <f t="shared" si="21"/>
        <v/>
      </c>
      <c r="S88" s="305" t="str">
        <f t="shared" si="21"/>
        <v/>
      </c>
      <c r="T88" s="305" t="str">
        <f t="shared" si="21"/>
        <v/>
      </c>
      <c r="U88" s="305" t="str">
        <f t="shared" si="21"/>
        <v/>
      </c>
      <c r="V88" s="305" t="str">
        <f t="shared" si="21"/>
        <v/>
      </c>
      <c r="W88" s="305" t="str">
        <f t="shared" si="21"/>
        <v/>
      </c>
      <c r="X88" s="305" t="str">
        <f t="shared" si="21"/>
        <v/>
      </c>
      <c r="Y88" s="305" t="str">
        <f t="shared" si="21"/>
        <v/>
      </c>
      <c r="Z88" s="305" t="str">
        <f t="shared" si="21"/>
        <v/>
      </c>
      <c r="AA88" s="305" t="str">
        <f t="shared" si="21"/>
        <v/>
      </c>
      <c r="AB88" s="305" t="str">
        <f t="shared" si="21"/>
        <v/>
      </c>
      <c r="AC88" s="305" t="str">
        <f t="shared" si="21"/>
        <v/>
      </c>
      <c r="AD88" s="305" t="str">
        <f t="shared" si="21"/>
        <v/>
      </c>
      <c r="AE88" s="305" t="str">
        <f t="shared" si="21"/>
        <v/>
      </c>
      <c r="AF88" s="305" t="str">
        <f t="shared" si="21"/>
        <v/>
      </c>
      <c r="AG88" s="305" t="str">
        <f t="shared" si="21"/>
        <v/>
      </c>
      <c r="AH88" s="305" t="str">
        <f t="shared" si="21"/>
        <v/>
      </c>
      <c r="AI88" s="305" t="str">
        <f t="shared" ref="AI88:AZ88" si="22">IF(AI6="","",SUM(AI75:AI80)-SUM(AI82:AI87))</f>
        <v/>
      </c>
      <c r="AJ88" s="305" t="str">
        <f t="shared" si="22"/>
        <v/>
      </c>
      <c r="AK88" s="305" t="str">
        <f t="shared" si="22"/>
        <v/>
      </c>
      <c r="AL88" s="305" t="str">
        <f t="shared" si="22"/>
        <v/>
      </c>
      <c r="AM88" s="305" t="str">
        <f t="shared" si="22"/>
        <v/>
      </c>
      <c r="AN88" s="305" t="str">
        <f t="shared" si="22"/>
        <v/>
      </c>
      <c r="AO88" s="305" t="str">
        <f t="shared" si="22"/>
        <v/>
      </c>
      <c r="AP88" s="305" t="str">
        <f t="shared" si="22"/>
        <v/>
      </c>
      <c r="AQ88" s="305" t="str">
        <f t="shared" si="22"/>
        <v/>
      </c>
      <c r="AR88" s="305" t="str">
        <f t="shared" si="22"/>
        <v/>
      </c>
      <c r="AS88" s="305" t="str">
        <f t="shared" si="22"/>
        <v/>
      </c>
      <c r="AT88" s="305" t="str">
        <f t="shared" si="22"/>
        <v/>
      </c>
      <c r="AU88" s="305" t="str">
        <f t="shared" si="22"/>
        <v/>
      </c>
      <c r="AV88" s="305" t="str">
        <f t="shared" si="22"/>
        <v/>
      </c>
      <c r="AW88" s="305" t="str">
        <f t="shared" si="22"/>
        <v/>
      </c>
      <c r="AX88" s="305" t="str">
        <f t="shared" si="22"/>
        <v/>
      </c>
      <c r="AY88" s="305" t="str">
        <f t="shared" si="22"/>
        <v/>
      </c>
      <c r="AZ88" s="305" t="str">
        <f t="shared" si="22"/>
        <v/>
      </c>
    </row>
    <row r="89" spans="1:52" s="48" customFormat="1" ht="15" customHeight="1" x14ac:dyDescent="0.2">
      <c r="A89" s="184" t="s">
        <v>132</v>
      </c>
      <c r="B89" s="185" t="s">
        <v>171</v>
      </c>
      <c r="C89" s="365" t="str">
        <f t="shared" ref="C89:AH89" si="23">IF(C6="","",C88-SUM(C75:C77)+SUM(C82:C85))</f>
        <v/>
      </c>
      <c r="D89" s="365" t="str">
        <f t="shared" si="23"/>
        <v/>
      </c>
      <c r="E89" s="365" t="str">
        <f t="shared" si="23"/>
        <v/>
      </c>
      <c r="F89" s="305" t="str">
        <f t="shared" si="23"/>
        <v/>
      </c>
      <c r="G89" s="305" t="str">
        <f t="shared" si="23"/>
        <v/>
      </c>
      <c r="H89" s="305" t="str">
        <f t="shared" si="23"/>
        <v/>
      </c>
      <c r="I89" s="305" t="str">
        <f t="shared" si="23"/>
        <v/>
      </c>
      <c r="J89" s="305" t="str">
        <f t="shared" si="23"/>
        <v/>
      </c>
      <c r="K89" s="305" t="str">
        <f t="shared" si="23"/>
        <v/>
      </c>
      <c r="L89" s="305" t="str">
        <f t="shared" si="23"/>
        <v/>
      </c>
      <c r="M89" s="305" t="str">
        <f t="shared" si="23"/>
        <v/>
      </c>
      <c r="N89" s="305" t="str">
        <f t="shared" si="23"/>
        <v/>
      </c>
      <c r="O89" s="305" t="str">
        <f t="shared" si="23"/>
        <v/>
      </c>
      <c r="P89" s="305" t="str">
        <f t="shared" si="23"/>
        <v/>
      </c>
      <c r="Q89" s="305" t="str">
        <f t="shared" si="23"/>
        <v/>
      </c>
      <c r="R89" s="305" t="str">
        <f t="shared" si="23"/>
        <v/>
      </c>
      <c r="S89" s="305" t="str">
        <f t="shared" si="23"/>
        <v/>
      </c>
      <c r="T89" s="305" t="str">
        <f t="shared" si="23"/>
        <v/>
      </c>
      <c r="U89" s="305" t="str">
        <f t="shared" si="23"/>
        <v/>
      </c>
      <c r="V89" s="305" t="str">
        <f t="shared" si="23"/>
        <v/>
      </c>
      <c r="W89" s="305" t="str">
        <f t="shared" si="23"/>
        <v/>
      </c>
      <c r="X89" s="305" t="str">
        <f t="shared" si="23"/>
        <v/>
      </c>
      <c r="Y89" s="305" t="str">
        <f t="shared" si="23"/>
        <v/>
      </c>
      <c r="Z89" s="305" t="str">
        <f t="shared" si="23"/>
        <v/>
      </c>
      <c r="AA89" s="305" t="str">
        <f t="shared" si="23"/>
        <v/>
      </c>
      <c r="AB89" s="305" t="str">
        <f t="shared" si="23"/>
        <v/>
      </c>
      <c r="AC89" s="305" t="str">
        <f t="shared" si="23"/>
        <v/>
      </c>
      <c r="AD89" s="305" t="str">
        <f t="shared" si="23"/>
        <v/>
      </c>
      <c r="AE89" s="305" t="str">
        <f t="shared" si="23"/>
        <v/>
      </c>
      <c r="AF89" s="305" t="str">
        <f t="shared" si="23"/>
        <v/>
      </c>
      <c r="AG89" s="305" t="str">
        <f t="shared" si="23"/>
        <v/>
      </c>
      <c r="AH89" s="305" t="str">
        <f t="shared" si="23"/>
        <v/>
      </c>
      <c r="AI89" s="305" t="str">
        <f t="shared" ref="AI89:AZ89" si="24">IF(AI6="","",AI88-SUM(AI75:AI77)+SUM(AI82:AI85))</f>
        <v/>
      </c>
      <c r="AJ89" s="305" t="str">
        <f t="shared" si="24"/>
        <v/>
      </c>
      <c r="AK89" s="305" t="str">
        <f t="shared" si="24"/>
        <v/>
      </c>
      <c r="AL89" s="305" t="str">
        <f t="shared" si="24"/>
        <v/>
      </c>
      <c r="AM89" s="305" t="str">
        <f t="shared" si="24"/>
        <v/>
      </c>
      <c r="AN89" s="305" t="str">
        <f t="shared" si="24"/>
        <v/>
      </c>
      <c r="AO89" s="305" t="str">
        <f t="shared" si="24"/>
        <v/>
      </c>
      <c r="AP89" s="305" t="str">
        <f t="shared" si="24"/>
        <v/>
      </c>
      <c r="AQ89" s="305" t="str">
        <f t="shared" si="24"/>
        <v/>
      </c>
      <c r="AR89" s="305" t="str">
        <f t="shared" si="24"/>
        <v/>
      </c>
      <c r="AS89" s="305" t="str">
        <f t="shared" si="24"/>
        <v/>
      </c>
      <c r="AT89" s="305" t="str">
        <f t="shared" si="24"/>
        <v/>
      </c>
      <c r="AU89" s="305" t="str">
        <f t="shared" si="24"/>
        <v/>
      </c>
      <c r="AV89" s="305" t="str">
        <f t="shared" si="24"/>
        <v/>
      </c>
      <c r="AW89" s="305" t="str">
        <f t="shared" si="24"/>
        <v/>
      </c>
      <c r="AX89" s="305" t="str">
        <f t="shared" si="24"/>
        <v/>
      </c>
      <c r="AY89" s="305" t="str">
        <f t="shared" si="24"/>
        <v/>
      </c>
      <c r="AZ89" s="305" t="str">
        <f t="shared" si="24"/>
        <v/>
      </c>
    </row>
    <row r="90" spans="1:52" s="48" customFormat="1" ht="15" customHeight="1" x14ac:dyDescent="0.2">
      <c r="A90" s="187" t="s">
        <v>172</v>
      </c>
      <c r="B90" s="51"/>
      <c r="C90" s="366" t="str">
        <f t="shared" ref="C90:AH90" si="25">IF(C6="","",C73+C88)</f>
        <v/>
      </c>
      <c r="D90" s="366" t="str">
        <f t="shared" si="25"/>
        <v/>
      </c>
      <c r="E90" s="366" t="str">
        <f t="shared" si="25"/>
        <v/>
      </c>
      <c r="F90" s="305" t="str">
        <f t="shared" si="25"/>
        <v/>
      </c>
      <c r="G90" s="305" t="str">
        <f t="shared" si="25"/>
        <v/>
      </c>
      <c r="H90" s="305" t="str">
        <f t="shared" si="25"/>
        <v/>
      </c>
      <c r="I90" s="305" t="str">
        <f t="shared" si="25"/>
        <v/>
      </c>
      <c r="J90" s="305" t="str">
        <f t="shared" si="25"/>
        <v/>
      </c>
      <c r="K90" s="305" t="str">
        <f t="shared" si="25"/>
        <v/>
      </c>
      <c r="L90" s="305" t="str">
        <f t="shared" si="25"/>
        <v/>
      </c>
      <c r="M90" s="305" t="str">
        <f t="shared" si="25"/>
        <v/>
      </c>
      <c r="N90" s="305" t="str">
        <f t="shared" si="25"/>
        <v/>
      </c>
      <c r="O90" s="305" t="str">
        <f t="shared" si="25"/>
        <v/>
      </c>
      <c r="P90" s="305" t="str">
        <f t="shared" si="25"/>
        <v/>
      </c>
      <c r="Q90" s="305" t="str">
        <f t="shared" si="25"/>
        <v/>
      </c>
      <c r="R90" s="305" t="str">
        <f t="shared" si="25"/>
        <v/>
      </c>
      <c r="S90" s="305" t="str">
        <f t="shared" si="25"/>
        <v/>
      </c>
      <c r="T90" s="305" t="str">
        <f t="shared" si="25"/>
        <v/>
      </c>
      <c r="U90" s="305" t="str">
        <f t="shared" si="25"/>
        <v/>
      </c>
      <c r="V90" s="305" t="str">
        <f t="shared" si="25"/>
        <v/>
      </c>
      <c r="W90" s="305" t="str">
        <f t="shared" si="25"/>
        <v/>
      </c>
      <c r="X90" s="305" t="str">
        <f t="shared" si="25"/>
        <v/>
      </c>
      <c r="Y90" s="305" t="str">
        <f t="shared" si="25"/>
        <v/>
      </c>
      <c r="Z90" s="305" t="str">
        <f t="shared" si="25"/>
        <v/>
      </c>
      <c r="AA90" s="305" t="str">
        <f t="shared" si="25"/>
        <v/>
      </c>
      <c r="AB90" s="305" t="str">
        <f t="shared" si="25"/>
        <v/>
      </c>
      <c r="AC90" s="305" t="str">
        <f t="shared" si="25"/>
        <v/>
      </c>
      <c r="AD90" s="305" t="str">
        <f t="shared" si="25"/>
        <v/>
      </c>
      <c r="AE90" s="305" t="str">
        <f t="shared" si="25"/>
        <v/>
      </c>
      <c r="AF90" s="305" t="str">
        <f t="shared" si="25"/>
        <v/>
      </c>
      <c r="AG90" s="305" t="str">
        <f t="shared" si="25"/>
        <v/>
      </c>
      <c r="AH90" s="305" t="str">
        <f t="shared" si="25"/>
        <v/>
      </c>
      <c r="AI90" s="305" t="str">
        <f t="shared" ref="AI90:AZ90" si="26">IF(AI6="","",AI73+AI88)</f>
        <v/>
      </c>
      <c r="AJ90" s="305" t="str">
        <f t="shared" si="26"/>
        <v/>
      </c>
      <c r="AK90" s="305" t="str">
        <f t="shared" si="26"/>
        <v/>
      </c>
      <c r="AL90" s="305" t="str">
        <f t="shared" si="26"/>
        <v/>
      </c>
      <c r="AM90" s="305" t="str">
        <f t="shared" si="26"/>
        <v/>
      </c>
      <c r="AN90" s="305" t="str">
        <f t="shared" si="26"/>
        <v/>
      </c>
      <c r="AO90" s="305" t="str">
        <f t="shared" si="26"/>
        <v/>
      </c>
      <c r="AP90" s="305" t="str">
        <f t="shared" si="26"/>
        <v/>
      </c>
      <c r="AQ90" s="305" t="str">
        <f t="shared" si="26"/>
        <v/>
      </c>
      <c r="AR90" s="305" t="str">
        <f t="shared" si="26"/>
        <v/>
      </c>
      <c r="AS90" s="305" t="str">
        <f t="shared" si="26"/>
        <v/>
      </c>
      <c r="AT90" s="305" t="str">
        <f t="shared" si="26"/>
        <v/>
      </c>
      <c r="AU90" s="305" t="str">
        <f t="shared" si="26"/>
        <v/>
      </c>
      <c r="AV90" s="305" t="str">
        <f t="shared" si="26"/>
        <v/>
      </c>
      <c r="AW90" s="305" t="str">
        <f t="shared" si="26"/>
        <v/>
      </c>
      <c r="AX90" s="305" t="str">
        <f t="shared" si="26"/>
        <v/>
      </c>
      <c r="AY90" s="305" t="str">
        <f t="shared" si="26"/>
        <v/>
      </c>
      <c r="AZ90" s="305" t="str">
        <f t="shared" si="26"/>
        <v/>
      </c>
    </row>
    <row r="91" spans="1:52" s="48" customFormat="1" ht="15" customHeight="1" x14ac:dyDescent="0.2">
      <c r="A91" s="271" t="s">
        <v>320</v>
      </c>
      <c r="B91" s="263" t="s">
        <v>322</v>
      </c>
      <c r="C91" s="354"/>
      <c r="D91" s="354"/>
      <c r="E91" s="354"/>
      <c r="F91" s="355"/>
      <c r="G91" s="355"/>
      <c r="H91" s="355"/>
      <c r="I91" s="355"/>
      <c r="J91" s="355"/>
      <c r="K91" s="355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</row>
    <row r="92" spans="1:52" s="48" customFormat="1" ht="15" customHeight="1" x14ac:dyDescent="0.2">
      <c r="A92" s="312" t="s">
        <v>173</v>
      </c>
      <c r="B92" s="251" t="s">
        <v>321</v>
      </c>
      <c r="C92" s="367" t="str">
        <f>IF(C6="","",C89+C72+C55+C91)</f>
        <v/>
      </c>
      <c r="D92" s="367" t="str">
        <f>IF(D6="","",D89+D72+D55+D91)</f>
        <v/>
      </c>
      <c r="E92" s="367" t="str">
        <f t="shared" ref="E92:AZ92" si="27">IF(E6="","",E89+E72+E55+E91)</f>
        <v/>
      </c>
      <c r="F92" s="305" t="str">
        <f t="shared" si="27"/>
        <v/>
      </c>
      <c r="G92" s="305" t="str">
        <f t="shared" si="27"/>
        <v/>
      </c>
      <c r="H92" s="305" t="str">
        <f t="shared" si="27"/>
        <v/>
      </c>
      <c r="I92" s="305" t="str">
        <f t="shared" si="27"/>
        <v/>
      </c>
      <c r="J92" s="305" t="str">
        <f t="shared" si="27"/>
        <v/>
      </c>
      <c r="K92" s="305" t="str">
        <f t="shared" si="27"/>
        <v/>
      </c>
      <c r="L92" s="305" t="str">
        <f t="shared" si="27"/>
        <v/>
      </c>
      <c r="M92" s="305" t="str">
        <f t="shared" si="27"/>
        <v/>
      </c>
      <c r="N92" s="305" t="str">
        <f t="shared" si="27"/>
        <v/>
      </c>
      <c r="O92" s="305" t="str">
        <f t="shared" si="27"/>
        <v/>
      </c>
      <c r="P92" s="305" t="str">
        <f t="shared" si="27"/>
        <v/>
      </c>
      <c r="Q92" s="305" t="str">
        <f t="shared" si="27"/>
        <v/>
      </c>
      <c r="R92" s="305" t="str">
        <f t="shared" si="27"/>
        <v/>
      </c>
      <c r="S92" s="305" t="str">
        <f t="shared" si="27"/>
        <v/>
      </c>
      <c r="T92" s="305" t="str">
        <f t="shared" si="27"/>
        <v/>
      </c>
      <c r="U92" s="305" t="str">
        <f t="shared" si="27"/>
        <v/>
      </c>
      <c r="V92" s="305" t="str">
        <f t="shared" si="27"/>
        <v/>
      </c>
      <c r="W92" s="305" t="str">
        <f t="shared" si="27"/>
        <v/>
      </c>
      <c r="X92" s="305" t="str">
        <f t="shared" si="27"/>
        <v/>
      </c>
      <c r="Y92" s="305" t="str">
        <f t="shared" si="27"/>
        <v/>
      </c>
      <c r="Z92" s="305" t="str">
        <f t="shared" si="27"/>
        <v/>
      </c>
      <c r="AA92" s="305" t="str">
        <f t="shared" si="27"/>
        <v/>
      </c>
      <c r="AB92" s="305" t="str">
        <f t="shared" si="27"/>
        <v/>
      </c>
      <c r="AC92" s="305" t="str">
        <f t="shared" si="27"/>
        <v/>
      </c>
      <c r="AD92" s="305" t="str">
        <f t="shared" si="27"/>
        <v/>
      </c>
      <c r="AE92" s="305" t="str">
        <f t="shared" si="27"/>
        <v/>
      </c>
      <c r="AF92" s="305" t="str">
        <f t="shared" si="27"/>
        <v/>
      </c>
      <c r="AG92" s="305" t="str">
        <f t="shared" si="27"/>
        <v/>
      </c>
      <c r="AH92" s="305" t="str">
        <f t="shared" si="27"/>
        <v/>
      </c>
      <c r="AI92" s="305" t="str">
        <f t="shared" si="27"/>
        <v/>
      </c>
      <c r="AJ92" s="305" t="str">
        <f t="shared" si="27"/>
        <v/>
      </c>
      <c r="AK92" s="305" t="str">
        <f t="shared" si="27"/>
        <v/>
      </c>
      <c r="AL92" s="305" t="str">
        <f t="shared" si="27"/>
        <v/>
      </c>
      <c r="AM92" s="305" t="str">
        <f t="shared" si="27"/>
        <v/>
      </c>
      <c r="AN92" s="305" t="str">
        <f t="shared" si="27"/>
        <v/>
      </c>
      <c r="AO92" s="305" t="str">
        <f t="shared" si="27"/>
        <v/>
      </c>
      <c r="AP92" s="305" t="str">
        <f t="shared" si="27"/>
        <v/>
      </c>
      <c r="AQ92" s="305" t="str">
        <f t="shared" si="27"/>
        <v/>
      </c>
      <c r="AR92" s="305" t="str">
        <f t="shared" si="27"/>
        <v/>
      </c>
      <c r="AS92" s="305" t="str">
        <f t="shared" si="27"/>
        <v/>
      </c>
      <c r="AT92" s="305" t="str">
        <f t="shared" si="27"/>
        <v/>
      </c>
      <c r="AU92" s="305" t="str">
        <f t="shared" si="27"/>
        <v/>
      </c>
      <c r="AV92" s="305" t="str">
        <f t="shared" si="27"/>
        <v/>
      </c>
      <c r="AW92" s="305" t="str">
        <f t="shared" si="27"/>
        <v/>
      </c>
      <c r="AX92" s="305" t="str">
        <f t="shared" si="27"/>
        <v/>
      </c>
      <c r="AY92" s="305" t="str">
        <f t="shared" si="27"/>
        <v/>
      </c>
      <c r="AZ92" s="305" t="str">
        <f t="shared" si="27"/>
        <v/>
      </c>
    </row>
    <row r="93" spans="1:52" s="48" customFormat="1" ht="10.199999999999999" x14ac:dyDescent="0.2">
      <c r="A93" s="189" t="s">
        <v>174</v>
      </c>
      <c r="B93" s="191"/>
      <c r="C93" s="308"/>
      <c r="D93" s="308"/>
      <c r="E93" s="308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</row>
    <row r="94" spans="1:52" s="48" customFormat="1" ht="10.199999999999999" x14ac:dyDescent="0.2">
      <c r="A94" s="13" t="s">
        <v>175</v>
      </c>
      <c r="B94" s="54"/>
      <c r="C94" s="308"/>
      <c r="D94" s="308"/>
      <c r="E94" s="308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</row>
    <row r="95" spans="1:52" s="48" customFormat="1" ht="10.199999999999999" x14ac:dyDescent="0.2">
      <c r="A95" s="190" t="s">
        <v>176</v>
      </c>
      <c r="B95" s="192"/>
      <c r="C95" s="368"/>
      <c r="D95" s="368"/>
      <c r="E95" s="368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</row>
    <row r="96" spans="1:52" s="48" customFormat="1" ht="10.199999999999999" x14ac:dyDescent="0.2">
      <c r="A96" s="188" t="s">
        <v>177</v>
      </c>
      <c r="B96" s="186"/>
      <c r="C96" s="369" t="str">
        <f t="shared" ref="C96:AH96" si="28">IF(C6="","",C92-SUM(C93:C95))</f>
        <v/>
      </c>
      <c r="D96" s="369" t="str">
        <f t="shared" si="28"/>
        <v/>
      </c>
      <c r="E96" s="369" t="str">
        <f t="shared" si="28"/>
        <v/>
      </c>
      <c r="F96" s="307" t="str">
        <f t="shared" si="28"/>
        <v/>
      </c>
      <c r="G96" s="307" t="str">
        <f t="shared" si="28"/>
        <v/>
      </c>
      <c r="H96" s="307" t="str">
        <f t="shared" si="28"/>
        <v/>
      </c>
      <c r="I96" s="307" t="str">
        <f t="shared" si="28"/>
        <v/>
      </c>
      <c r="J96" s="307" t="str">
        <f t="shared" si="28"/>
        <v/>
      </c>
      <c r="K96" s="307" t="str">
        <f t="shared" si="28"/>
        <v/>
      </c>
      <c r="L96" s="307" t="str">
        <f t="shared" si="28"/>
        <v/>
      </c>
      <c r="M96" s="307" t="str">
        <f t="shared" si="28"/>
        <v/>
      </c>
      <c r="N96" s="307" t="str">
        <f t="shared" si="28"/>
        <v/>
      </c>
      <c r="O96" s="307" t="str">
        <f t="shared" si="28"/>
        <v/>
      </c>
      <c r="P96" s="307" t="str">
        <f t="shared" si="28"/>
        <v/>
      </c>
      <c r="Q96" s="307" t="str">
        <f t="shared" si="28"/>
        <v/>
      </c>
      <c r="R96" s="307" t="str">
        <f t="shared" si="28"/>
        <v/>
      </c>
      <c r="S96" s="307" t="str">
        <f t="shared" si="28"/>
        <v/>
      </c>
      <c r="T96" s="307" t="str">
        <f t="shared" si="28"/>
        <v/>
      </c>
      <c r="U96" s="307" t="str">
        <f t="shared" si="28"/>
        <v/>
      </c>
      <c r="V96" s="307" t="str">
        <f t="shared" si="28"/>
        <v/>
      </c>
      <c r="W96" s="307" t="str">
        <f t="shared" si="28"/>
        <v/>
      </c>
      <c r="X96" s="307" t="str">
        <f t="shared" si="28"/>
        <v/>
      </c>
      <c r="Y96" s="307" t="str">
        <f t="shared" si="28"/>
        <v/>
      </c>
      <c r="Z96" s="307" t="str">
        <f t="shared" si="28"/>
        <v/>
      </c>
      <c r="AA96" s="307" t="str">
        <f t="shared" si="28"/>
        <v/>
      </c>
      <c r="AB96" s="307" t="str">
        <f t="shared" si="28"/>
        <v/>
      </c>
      <c r="AC96" s="307" t="str">
        <f t="shared" si="28"/>
        <v/>
      </c>
      <c r="AD96" s="307" t="str">
        <f t="shared" si="28"/>
        <v/>
      </c>
      <c r="AE96" s="307" t="str">
        <f t="shared" si="28"/>
        <v/>
      </c>
      <c r="AF96" s="307" t="str">
        <f t="shared" si="28"/>
        <v/>
      </c>
      <c r="AG96" s="307" t="str">
        <f t="shared" si="28"/>
        <v/>
      </c>
      <c r="AH96" s="307" t="str">
        <f t="shared" si="28"/>
        <v/>
      </c>
      <c r="AI96" s="307" t="str">
        <f t="shared" ref="AI96:AZ96" si="29">IF(AI6="","",AI92-SUM(AI93:AI95))</f>
        <v/>
      </c>
      <c r="AJ96" s="307" t="str">
        <f t="shared" si="29"/>
        <v/>
      </c>
      <c r="AK96" s="307" t="str">
        <f t="shared" si="29"/>
        <v/>
      </c>
      <c r="AL96" s="307" t="str">
        <f t="shared" si="29"/>
        <v/>
      </c>
      <c r="AM96" s="307" t="str">
        <f t="shared" si="29"/>
        <v/>
      </c>
      <c r="AN96" s="307" t="str">
        <f t="shared" si="29"/>
        <v/>
      </c>
      <c r="AO96" s="307" t="str">
        <f t="shared" si="29"/>
        <v/>
      </c>
      <c r="AP96" s="307" t="str">
        <f t="shared" si="29"/>
        <v/>
      </c>
      <c r="AQ96" s="307" t="str">
        <f t="shared" si="29"/>
        <v/>
      </c>
      <c r="AR96" s="307" t="str">
        <f t="shared" si="29"/>
        <v/>
      </c>
      <c r="AS96" s="307" t="str">
        <f t="shared" si="29"/>
        <v/>
      </c>
      <c r="AT96" s="307" t="str">
        <f t="shared" si="29"/>
        <v/>
      </c>
      <c r="AU96" s="307" t="str">
        <f t="shared" si="29"/>
        <v/>
      </c>
      <c r="AV96" s="307" t="str">
        <f t="shared" si="29"/>
        <v/>
      </c>
      <c r="AW96" s="307" t="str">
        <f t="shared" si="29"/>
        <v/>
      </c>
      <c r="AX96" s="307" t="str">
        <f t="shared" si="29"/>
        <v/>
      </c>
      <c r="AY96" s="307" t="str">
        <f t="shared" si="29"/>
        <v/>
      </c>
      <c r="AZ96" s="307" t="str">
        <f t="shared" si="29"/>
        <v/>
      </c>
    </row>
    <row r="97" spans="1:52" s="48" customFormat="1" ht="10.199999999999999" x14ac:dyDescent="0.2">
      <c r="B97" s="175"/>
      <c r="C97" s="174"/>
      <c r="D97" s="12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</row>
    <row r="98" spans="1:52" s="48" customFormat="1" ht="10.199999999999999" x14ac:dyDescent="0.2">
      <c r="A98" s="262"/>
      <c r="B98" s="49"/>
      <c r="C98" s="49"/>
      <c r="D98" s="12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</row>
    <row r="99" spans="1:52" s="48" customFormat="1" ht="10.199999999999999" x14ac:dyDescent="0.2">
      <c r="A99" s="252" t="s">
        <v>304</v>
      </c>
      <c r="B99" s="253"/>
      <c r="C99" s="254"/>
      <c r="D99" s="254"/>
      <c r="E99" s="255"/>
      <c r="F99" s="307" t="str">
        <f>IF(F6="","",Balans!G44+Balans!G45-Balans!N33)</f>
        <v/>
      </c>
      <c r="G99" s="307" t="str">
        <f t="shared" ref="G99:AZ99" si="30">IF(G6="","",F116)</f>
        <v/>
      </c>
      <c r="H99" s="307" t="str">
        <f t="shared" si="30"/>
        <v/>
      </c>
      <c r="I99" s="307" t="str">
        <f t="shared" si="30"/>
        <v/>
      </c>
      <c r="J99" s="307" t="str">
        <f t="shared" si="30"/>
        <v/>
      </c>
      <c r="K99" s="307" t="str">
        <f t="shared" si="30"/>
        <v/>
      </c>
      <c r="L99" s="307" t="str">
        <f t="shared" si="30"/>
        <v/>
      </c>
      <c r="M99" s="307" t="str">
        <f t="shared" si="30"/>
        <v/>
      </c>
      <c r="N99" s="307" t="str">
        <f t="shared" si="30"/>
        <v/>
      </c>
      <c r="O99" s="307" t="str">
        <f t="shared" si="30"/>
        <v/>
      </c>
      <c r="P99" s="307" t="str">
        <f t="shared" si="30"/>
        <v/>
      </c>
      <c r="Q99" s="307" t="str">
        <f t="shared" si="30"/>
        <v/>
      </c>
      <c r="R99" s="307" t="str">
        <f t="shared" si="30"/>
        <v/>
      </c>
      <c r="S99" s="307" t="str">
        <f t="shared" si="30"/>
        <v/>
      </c>
      <c r="T99" s="307" t="str">
        <f t="shared" si="30"/>
        <v/>
      </c>
      <c r="U99" s="307" t="str">
        <f t="shared" si="30"/>
        <v/>
      </c>
      <c r="V99" s="307" t="str">
        <f t="shared" si="30"/>
        <v/>
      </c>
      <c r="W99" s="307" t="str">
        <f t="shared" si="30"/>
        <v/>
      </c>
      <c r="X99" s="307" t="str">
        <f t="shared" si="30"/>
        <v/>
      </c>
      <c r="Y99" s="307" t="str">
        <f t="shared" si="30"/>
        <v/>
      </c>
      <c r="Z99" s="307" t="str">
        <f t="shared" si="30"/>
        <v/>
      </c>
      <c r="AA99" s="307" t="str">
        <f t="shared" si="30"/>
        <v/>
      </c>
      <c r="AB99" s="307" t="str">
        <f t="shared" si="30"/>
        <v/>
      </c>
      <c r="AC99" s="307" t="str">
        <f t="shared" si="30"/>
        <v/>
      </c>
      <c r="AD99" s="307" t="str">
        <f t="shared" si="30"/>
        <v/>
      </c>
      <c r="AE99" s="307" t="str">
        <f t="shared" si="30"/>
        <v/>
      </c>
      <c r="AF99" s="307" t="str">
        <f t="shared" si="30"/>
        <v/>
      </c>
      <c r="AG99" s="307" t="str">
        <f t="shared" si="30"/>
        <v/>
      </c>
      <c r="AH99" s="307" t="str">
        <f t="shared" si="30"/>
        <v/>
      </c>
      <c r="AI99" s="307" t="str">
        <f t="shared" si="30"/>
        <v/>
      </c>
      <c r="AJ99" s="307" t="str">
        <f t="shared" si="30"/>
        <v/>
      </c>
      <c r="AK99" s="307" t="str">
        <f t="shared" si="30"/>
        <v/>
      </c>
      <c r="AL99" s="307" t="str">
        <f t="shared" si="30"/>
        <v/>
      </c>
      <c r="AM99" s="307" t="str">
        <f t="shared" si="30"/>
        <v/>
      </c>
      <c r="AN99" s="307" t="str">
        <f t="shared" si="30"/>
        <v/>
      </c>
      <c r="AO99" s="307" t="str">
        <f t="shared" si="30"/>
        <v/>
      </c>
      <c r="AP99" s="307" t="str">
        <f t="shared" si="30"/>
        <v/>
      </c>
      <c r="AQ99" s="307" t="str">
        <f t="shared" si="30"/>
        <v/>
      </c>
      <c r="AR99" s="307" t="str">
        <f t="shared" si="30"/>
        <v/>
      </c>
      <c r="AS99" s="307" t="str">
        <f t="shared" si="30"/>
        <v/>
      </c>
      <c r="AT99" s="307" t="str">
        <f t="shared" si="30"/>
        <v/>
      </c>
      <c r="AU99" s="307" t="str">
        <f t="shared" si="30"/>
        <v/>
      </c>
      <c r="AV99" s="307" t="str">
        <f t="shared" si="30"/>
        <v/>
      </c>
      <c r="AW99" s="307" t="str">
        <f t="shared" si="30"/>
        <v/>
      </c>
      <c r="AX99" s="307" t="str">
        <f t="shared" si="30"/>
        <v/>
      </c>
      <c r="AY99" s="307" t="str">
        <f t="shared" si="30"/>
        <v/>
      </c>
      <c r="AZ99" s="307" t="str">
        <f t="shared" si="30"/>
        <v/>
      </c>
    </row>
    <row r="100" spans="1:52" s="48" customFormat="1" ht="10.199999999999999" x14ac:dyDescent="0.2">
      <c r="A100" s="267" t="s">
        <v>305</v>
      </c>
      <c r="B100" s="52"/>
      <c r="C100" s="259"/>
      <c r="D100" s="259"/>
      <c r="E100" s="260"/>
      <c r="F100" s="305" t="str">
        <f t="shared" ref="F100:AH100" si="31">IF(F6="","",F96)</f>
        <v/>
      </c>
      <c r="G100" s="305" t="str">
        <f t="shared" si="31"/>
        <v/>
      </c>
      <c r="H100" s="305" t="str">
        <f t="shared" si="31"/>
        <v/>
      </c>
      <c r="I100" s="305" t="str">
        <f t="shared" si="31"/>
        <v/>
      </c>
      <c r="J100" s="305" t="str">
        <f t="shared" si="31"/>
        <v/>
      </c>
      <c r="K100" s="305" t="str">
        <f t="shared" si="31"/>
        <v/>
      </c>
      <c r="L100" s="305" t="str">
        <f t="shared" si="31"/>
        <v/>
      </c>
      <c r="M100" s="305" t="str">
        <f t="shared" si="31"/>
        <v/>
      </c>
      <c r="N100" s="305" t="str">
        <f t="shared" si="31"/>
        <v/>
      </c>
      <c r="O100" s="305" t="str">
        <f t="shared" si="31"/>
        <v/>
      </c>
      <c r="P100" s="305" t="str">
        <f t="shared" si="31"/>
        <v/>
      </c>
      <c r="Q100" s="305" t="str">
        <f t="shared" si="31"/>
        <v/>
      </c>
      <c r="R100" s="305" t="str">
        <f t="shared" si="31"/>
        <v/>
      </c>
      <c r="S100" s="305" t="str">
        <f t="shared" si="31"/>
        <v/>
      </c>
      <c r="T100" s="305" t="str">
        <f t="shared" si="31"/>
        <v/>
      </c>
      <c r="U100" s="305" t="str">
        <f t="shared" si="31"/>
        <v/>
      </c>
      <c r="V100" s="305" t="str">
        <f t="shared" si="31"/>
        <v/>
      </c>
      <c r="W100" s="305" t="str">
        <f t="shared" si="31"/>
        <v/>
      </c>
      <c r="X100" s="305" t="str">
        <f t="shared" si="31"/>
        <v/>
      </c>
      <c r="Y100" s="305" t="str">
        <f t="shared" si="31"/>
        <v/>
      </c>
      <c r="Z100" s="305" t="str">
        <f t="shared" si="31"/>
        <v/>
      </c>
      <c r="AA100" s="305" t="str">
        <f t="shared" si="31"/>
        <v/>
      </c>
      <c r="AB100" s="305" t="str">
        <f t="shared" si="31"/>
        <v/>
      </c>
      <c r="AC100" s="305" t="str">
        <f t="shared" si="31"/>
        <v/>
      </c>
      <c r="AD100" s="305" t="str">
        <f t="shared" si="31"/>
        <v/>
      </c>
      <c r="AE100" s="305" t="str">
        <f t="shared" si="31"/>
        <v/>
      </c>
      <c r="AF100" s="305" t="str">
        <f t="shared" si="31"/>
        <v/>
      </c>
      <c r="AG100" s="305" t="str">
        <f t="shared" si="31"/>
        <v/>
      </c>
      <c r="AH100" s="305" t="str">
        <f t="shared" si="31"/>
        <v/>
      </c>
      <c r="AI100" s="305" t="str">
        <f t="shared" ref="AI100:AZ100" si="32">IF(AI6="","",AI96)</f>
        <v/>
      </c>
      <c r="AJ100" s="305" t="str">
        <f t="shared" si="32"/>
        <v/>
      </c>
      <c r="AK100" s="305" t="str">
        <f t="shared" si="32"/>
        <v/>
      </c>
      <c r="AL100" s="305" t="str">
        <f t="shared" si="32"/>
        <v/>
      </c>
      <c r="AM100" s="305" t="str">
        <f t="shared" si="32"/>
        <v/>
      </c>
      <c r="AN100" s="305" t="str">
        <f t="shared" si="32"/>
        <v/>
      </c>
      <c r="AO100" s="305" t="str">
        <f t="shared" si="32"/>
        <v/>
      </c>
      <c r="AP100" s="305" t="str">
        <f t="shared" si="32"/>
        <v/>
      </c>
      <c r="AQ100" s="305" t="str">
        <f t="shared" si="32"/>
        <v/>
      </c>
      <c r="AR100" s="305" t="str">
        <f t="shared" si="32"/>
        <v/>
      </c>
      <c r="AS100" s="305" t="str">
        <f t="shared" si="32"/>
        <v/>
      </c>
      <c r="AT100" s="305" t="str">
        <f t="shared" si="32"/>
        <v/>
      </c>
      <c r="AU100" s="305" t="str">
        <f t="shared" si="32"/>
        <v/>
      </c>
      <c r="AV100" s="305" t="str">
        <f t="shared" si="32"/>
        <v/>
      </c>
      <c r="AW100" s="305" t="str">
        <f t="shared" si="32"/>
        <v/>
      </c>
      <c r="AX100" s="305" t="str">
        <f t="shared" si="32"/>
        <v/>
      </c>
      <c r="AY100" s="305" t="str">
        <f t="shared" si="32"/>
        <v/>
      </c>
      <c r="AZ100" s="305" t="str">
        <f t="shared" si="32"/>
        <v/>
      </c>
    </row>
    <row r="101" spans="1:52" s="48" customFormat="1" ht="10.199999999999999" x14ac:dyDescent="0.2">
      <c r="A101" s="268" t="s">
        <v>306</v>
      </c>
      <c r="B101" s="187"/>
      <c r="C101" s="179"/>
      <c r="D101" s="261"/>
      <c r="E101" s="195"/>
      <c r="F101" s="305" t="str">
        <f>IF(F6="","",-SUM(ABS(F102)+ABS(F103)+ABS(F104)+ABS(F105))+F106)</f>
        <v/>
      </c>
      <c r="G101" s="305" t="str">
        <f t="shared" ref="G101:AZ101" si="33">IF(G6="","",-SUM(ABS(G102)+ABS(G103)+ABS(G104)+ABS(G105))+G106)</f>
        <v/>
      </c>
      <c r="H101" s="305" t="str">
        <f t="shared" si="33"/>
        <v/>
      </c>
      <c r="I101" s="305" t="str">
        <f t="shared" si="33"/>
        <v/>
      </c>
      <c r="J101" s="305" t="str">
        <f t="shared" si="33"/>
        <v/>
      </c>
      <c r="K101" s="305" t="str">
        <f t="shared" si="33"/>
        <v/>
      </c>
      <c r="L101" s="305" t="str">
        <f t="shared" si="33"/>
        <v/>
      </c>
      <c r="M101" s="305" t="str">
        <f t="shared" si="33"/>
        <v/>
      </c>
      <c r="N101" s="305" t="str">
        <f t="shared" si="33"/>
        <v/>
      </c>
      <c r="O101" s="305" t="str">
        <f t="shared" si="33"/>
        <v/>
      </c>
      <c r="P101" s="305" t="str">
        <f t="shared" si="33"/>
        <v/>
      </c>
      <c r="Q101" s="305" t="str">
        <f t="shared" si="33"/>
        <v/>
      </c>
      <c r="R101" s="305" t="str">
        <f t="shared" si="33"/>
        <v/>
      </c>
      <c r="S101" s="305" t="str">
        <f t="shared" si="33"/>
        <v/>
      </c>
      <c r="T101" s="305" t="str">
        <f t="shared" si="33"/>
        <v/>
      </c>
      <c r="U101" s="305" t="str">
        <f t="shared" si="33"/>
        <v/>
      </c>
      <c r="V101" s="305" t="str">
        <f t="shared" si="33"/>
        <v/>
      </c>
      <c r="W101" s="305" t="str">
        <f t="shared" si="33"/>
        <v/>
      </c>
      <c r="X101" s="305" t="str">
        <f t="shared" si="33"/>
        <v/>
      </c>
      <c r="Y101" s="305" t="str">
        <f t="shared" si="33"/>
        <v/>
      </c>
      <c r="Z101" s="305" t="str">
        <f t="shared" si="33"/>
        <v/>
      </c>
      <c r="AA101" s="305" t="str">
        <f t="shared" si="33"/>
        <v/>
      </c>
      <c r="AB101" s="305" t="str">
        <f t="shared" si="33"/>
        <v/>
      </c>
      <c r="AC101" s="305" t="str">
        <f t="shared" si="33"/>
        <v/>
      </c>
      <c r="AD101" s="305" t="str">
        <f t="shared" si="33"/>
        <v/>
      </c>
      <c r="AE101" s="305" t="str">
        <f t="shared" si="33"/>
        <v/>
      </c>
      <c r="AF101" s="305" t="str">
        <f t="shared" si="33"/>
        <v/>
      </c>
      <c r="AG101" s="305" t="str">
        <f t="shared" si="33"/>
        <v/>
      </c>
      <c r="AH101" s="305" t="str">
        <f t="shared" si="33"/>
        <v/>
      </c>
      <c r="AI101" s="305" t="str">
        <f t="shared" si="33"/>
        <v/>
      </c>
      <c r="AJ101" s="305" t="str">
        <f t="shared" si="33"/>
        <v/>
      </c>
      <c r="AK101" s="305" t="str">
        <f t="shared" si="33"/>
        <v/>
      </c>
      <c r="AL101" s="305" t="str">
        <f t="shared" si="33"/>
        <v/>
      </c>
      <c r="AM101" s="305" t="str">
        <f t="shared" si="33"/>
        <v/>
      </c>
      <c r="AN101" s="305" t="str">
        <f t="shared" si="33"/>
        <v/>
      </c>
      <c r="AO101" s="305" t="str">
        <f t="shared" si="33"/>
        <v/>
      </c>
      <c r="AP101" s="305" t="str">
        <f t="shared" si="33"/>
        <v/>
      </c>
      <c r="AQ101" s="305" t="str">
        <f t="shared" si="33"/>
        <v/>
      </c>
      <c r="AR101" s="305" t="str">
        <f t="shared" si="33"/>
        <v/>
      </c>
      <c r="AS101" s="305" t="str">
        <f t="shared" si="33"/>
        <v/>
      </c>
      <c r="AT101" s="305" t="str">
        <f t="shared" si="33"/>
        <v/>
      </c>
      <c r="AU101" s="305" t="str">
        <f t="shared" si="33"/>
        <v/>
      </c>
      <c r="AV101" s="305" t="str">
        <f t="shared" si="33"/>
        <v/>
      </c>
      <c r="AW101" s="305" t="str">
        <f t="shared" si="33"/>
        <v/>
      </c>
      <c r="AX101" s="305" t="str">
        <f t="shared" si="33"/>
        <v/>
      </c>
      <c r="AY101" s="305" t="str">
        <f t="shared" si="33"/>
        <v/>
      </c>
      <c r="AZ101" s="305" t="str">
        <f t="shared" si="33"/>
        <v/>
      </c>
    </row>
    <row r="102" spans="1:52" s="48" customFormat="1" ht="10.199999999999999" x14ac:dyDescent="0.2">
      <c r="A102" s="268" t="s">
        <v>307</v>
      </c>
      <c r="B102" s="187"/>
      <c r="C102" s="179"/>
      <c r="D102" s="261"/>
      <c r="E102" s="195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</row>
    <row r="103" spans="1:52" s="48" customFormat="1" ht="10.199999999999999" x14ac:dyDescent="0.2">
      <c r="A103" s="268" t="s">
        <v>308</v>
      </c>
      <c r="B103" s="187"/>
      <c r="C103" s="179"/>
      <c r="D103" s="261"/>
      <c r="E103" s="195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</row>
    <row r="104" spans="1:52" s="48" customFormat="1" ht="10.199999999999999" x14ac:dyDescent="0.2">
      <c r="A104" s="268" t="s">
        <v>309</v>
      </c>
      <c r="B104" s="187"/>
      <c r="C104" s="179"/>
      <c r="D104" s="261"/>
      <c r="E104" s="195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</row>
    <row r="105" spans="1:52" s="48" customFormat="1" ht="10.199999999999999" x14ac:dyDescent="0.2">
      <c r="A105" s="268" t="s">
        <v>310</v>
      </c>
      <c r="B105" s="187"/>
      <c r="C105" s="179"/>
      <c r="D105" s="261"/>
      <c r="E105" s="195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</row>
    <row r="106" spans="1:52" s="48" customFormat="1" ht="20.399999999999999" x14ac:dyDescent="0.2">
      <c r="A106" s="269" t="s">
        <v>323</v>
      </c>
      <c r="B106" s="187"/>
      <c r="C106" s="179"/>
      <c r="D106" s="261"/>
      <c r="E106" s="195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</row>
    <row r="107" spans="1:52" s="48" customFormat="1" ht="10.199999999999999" x14ac:dyDescent="0.2">
      <c r="A107" s="268" t="s">
        <v>311</v>
      </c>
      <c r="B107" s="187"/>
      <c r="C107" s="179"/>
      <c r="D107" s="261"/>
      <c r="E107" s="195"/>
      <c r="F107" s="305" t="str">
        <f>IF(F6="","",ABS(SUM(F108:F115)))</f>
        <v/>
      </c>
      <c r="G107" s="305" t="str">
        <f t="shared" ref="G107:AZ107" si="34">IF(G6="","",ABS(SUM(G108:G115)))</f>
        <v/>
      </c>
      <c r="H107" s="305" t="str">
        <f t="shared" si="34"/>
        <v/>
      </c>
      <c r="I107" s="305" t="str">
        <f t="shared" si="34"/>
        <v/>
      </c>
      <c r="J107" s="305" t="str">
        <f t="shared" si="34"/>
        <v/>
      </c>
      <c r="K107" s="305" t="str">
        <f t="shared" si="34"/>
        <v/>
      </c>
      <c r="L107" s="305" t="str">
        <f t="shared" si="34"/>
        <v/>
      </c>
      <c r="M107" s="305" t="str">
        <f t="shared" si="34"/>
        <v/>
      </c>
      <c r="N107" s="305" t="str">
        <f t="shared" si="34"/>
        <v/>
      </c>
      <c r="O107" s="305" t="str">
        <f t="shared" si="34"/>
        <v/>
      </c>
      <c r="P107" s="305" t="str">
        <f t="shared" si="34"/>
        <v/>
      </c>
      <c r="Q107" s="305" t="str">
        <f t="shared" si="34"/>
        <v/>
      </c>
      <c r="R107" s="305" t="str">
        <f t="shared" si="34"/>
        <v/>
      </c>
      <c r="S107" s="305" t="str">
        <f t="shared" si="34"/>
        <v/>
      </c>
      <c r="T107" s="305" t="str">
        <f t="shared" si="34"/>
        <v/>
      </c>
      <c r="U107" s="305" t="str">
        <f t="shared" si="34"/>
        <v/>
      </c>
      <c r="V107" s="305" t="str">
        <f t="shared" si="34"/>
        <v/>
      </c>
      <c r="W107" s="305" t="str">
        <f t="shared" si="34"/>
        <v/>
      </c>
      <c r="X107" s="305" t="str">
        <f t="shared" si="34"/>
        <v/>
      </c>
      <c r="Y107" s="305" t="str">
        <f t="shared" si="34"/>
        <v/>
      </c>
      <c r="Z107" s="305" t="str">
        <f t="shared" si="34"/>
        <v/>
      </c>
      <c r="AA107" s="305" t="str">
        <f t="shared" si="34"/>
        <v/>
      </c>
      <c r="AB107" s="305" t="str">
        <f t="shared" si="34"/>
        <v/>
      </c>
      <c r="AC107" s="305" t="str">
        <f t="shared" si="34"/>
        <v/>
      </c>
      <c r="AD107" s="305" t="str">
        <f t="shared" si="34"/>
        <v/>
      </c>
      <c r="AE107" s="305" t="str">
        <f t="shared" si="34"/>
        <v/>
      </c>
      <c r="AF107" s="305" t="str">
        <f t="shared" si="34"/>
        <v/>
      </c>
      <c r="AG107" s="305" t="str">
        <f t="shared" si="34"/>
        <v/>
      </c>
      <c r="AH107" s="305" t="str">
        <f t="shared" si="34"/>
        <v/>
      </c>
      <c r="AI107" s="305" t="str">
        <f t="shared" si="34"/>
        <v/>
      </c>
      <c r="AJ107" s="305" t="str">
        <f t="shared" si="34"/>
        <v/>
      </c>
      <c r="AK107" s="305" t="str">
        <f t="shared" si="34"/>
        <v/>
      </c>
      <c r="AL107" s="305" t="str">
        <f t="shared" si="34"/>
        <v/>
      </c>
      <c r="AM107" s="305" t="str">
        <f t="shared" si="34"/>
        <v/>
      </c>
      <c r="AN107" s="305" t="str">
        <f t="shared" si="34"/>
        <v/>
      </c>
      <c r="AO107" s="305" t="str">
        <f t="shared" si="34"/>
        <v/>
      </c>
      <c r="AP107" s="305" t="str">
        <f t="shared" si="34"/>
        <v/>
      </c>
      <c r="AQ107" s="305" t="str">
        <f t="shared" si="34"/>
        <v/>
      </c>
      <c r="AR107" s="305" t="str">
        <f t="shared" si="34"/>
        <v/>
      </c>
      <c r="AS107" s="305" t="str">
        <f t="shared" si="34"/>
        <v/>
      </c>
      <c r="AT107" s="305" t="str">
        <f t="shared" si="34"/>
        <v/>
      </c>
      <c r="AU107" s="305" t="str">
        <f t="shared" si="34"/>
        <v/>
      </c>
      <c r="AV107" s="305" t="str">
        <f t="shared" si="34"/>
        <v/>
      </c>
      <c r="AW107" s="305" t="str">
        <f t="shared" si="34"/>
        <v/>
      </c>
      <c r="AX107" s="305" t="str">
        <f t="shared" si="34"/>
        <v/>
      </c>
      <c r="AY107" s="305" t="str">
        <f t="shared" si="34"/>
        <v/>
      </c>
      <c r="AZ107" s="305" t="str">
        <f t="shared" si="34"/>
        <v/>
      </c>
    </row>
    <row r="108" spans="1:52" s="48" customFormat="1" ht="10.199999999999999" x14ac:dyDescent="0.2">
      <c r="A108" s="268" t="s">
        <v>312</v>
      </c>
      <c r="B108" s="187"/>
      <c r="C108" s="179"/>
      <c r="D108" s="261"/>
      <c r="E108" s="195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</row>
    <row r="109" spans="1:52" s="48" customFormat="1" ht="10.199999999999999" x14ac:dyDescent="0.2">
      <c r="A109" s="268" t="s">
        <v>313</v>
      </c>
      <c r="B109" s="187"/>
      <c r="C109" s="179"/>
      <c r="D109" s="261"/>
      <c r="E109" s="195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</row>
    <row r="110" spans="1:52" s="48" customFormat="1" ht="10.199999999999999" x14ac:dyDescent="0.2">
      <c r="A110" s="268" t="s">
        <v>314</v>
      </c>
      <c r="B110" s="187"/>
      <c r="C110" s="179"/>
      <c r="D110" s="261"/>
      <c r="E110" s="195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</row>
    <row r="111" spans="1:52" s="48" customFormat="1" ht="10.199999999999999" x14ac:dyDescent="0.2">
      <c r="A111" s="268" t="s">
        <v>315</v>
      </c>
      <c r="B111" s="187"/>
      <c r="C111" s="179"/>
      <c r="D111" s="261"/>
      <c r="E111" s="195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</row>
    <row r="112" spans="1:52" s="48" customFormat="1" ht="10.199999999999999" x14ac:dyDescent="0.2">
      <c r="A112" s="268" t="s">
        <v>316</v>
      </c>
      <c r="B112" s="187"/>
      <c r="C112" s="179"/>
      <c r="D112" s="261"/>
      <c r="E112" s="195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</row>
    <row r="113" spans="1:52" s="48" customFormat="1" ht="20.399999999999999" x14ac:dyDescent="0.2">
      <c r="A113" s="269" t="s">
        <v>324</v>
      </c>
      <c r="B113" s="187"/>
      <c r="C113" s="179"/>
      <c r="D113" s="261"/>
      <c r="E113" s="195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</row>
    <row r="114" spans="1:52" s="48" customFormat="1" ht="10.199999999999999" x14ac:dyDescent="0.2">
      <c r="A114" s="268" t="s">
        <v>319</v>
      </c>
      <c r="B114" s="187"/>
      <c r="C114" s="179"/>
      <c r="D114" s="261"/>
      <c r="E114" s="195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</row>
    <row r="115" spans="1:52" s="48" customFormat="1" ht="10.199999999999999" x14ac:dyDescent="0.2">
      <c r="A115" s="270" t="s">
        <v>317</v>
      </c>
      <c r="B115" s="58"/>
      <c r="C115" s="196"/>
      <c r="D115" s="87"/>
      <c r="E115" s="194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</row>
    <row r="116" spans="1:52" s="48" customFormat="1" ht="10.199999999999999" x14ac:dyDescent="0.2">
      <c r="A116" s="188" t="s">
        <v>318</v>
      </c>
      <c r="B116" s="256"/>
      <c r="C116" s="257"/>
      <c r="D116" s="257"/>
      <c r="E116" s="258"/>
      <c r="F116" s="307" t="str">
        <f>IF(F6="","",F99+F100+F101+F107)</f>
        <v/>
      </c>
      <c r="G116" s="307" t="str">
        <f t="shared" ref="G116:AZ116" si="35">IF(G6="","",G99+G100+G101+G107)</f>
        <v/>
      </c>
      <c r="H116" s="307" t="str">
        <f t="shared" si="35"/>
        <v/>
      </c>
      <c r="I116" s="307" t="str">
        <f t="shared" si="35"/>
        <v/>
      </c>
      <c r="J116" s="307" t="str">
        <f t="shared" si="35"/>
        <v/>
      </c>
      <c r="K116" s="307" t="str">
        <f t="shared" si="35"/>
        <v/>
      </c>
      <c r="L116" s="307" t="str">
        <f t="shared" si="35"/>
        <v/>
      </c>
      <c r="M116" s="307" t="str">
        <f t="shared" si="35"/>
        <v/>
      </c>
      <c r="N116" s="307" t="str">
        <f t="shared" si="35"/>
        <v/>
      </c>
      <c r="O116" s="307" t="str">
        <f t="shared" si="35"/>
        <v/>
      </c>
      <c r="P116" s="307" t="str">
        <f t="shared" si="35"/>
        <v/>
      </c>
      <c r="Q116" s="307" t="str">
        <f t="shared" si="35"/>
        <v/>
      </c>
      <c r="R116" s="307" t="str">
        <f t="shared" si="35"/>
        <v/>
      </c>
      <c r="S116" s="307" t="str">
        <f t="shared" si="35"/>
        <v/>
      </c>
      <c r="T116" s="307" t="str">
        <f t="shared" si="35"/>
        <v/>
      </c>
      <c r="U116" s="307" t="str">
        <f t="shared" si="35"/>
        <v/>
      </c>
      <c r="V116" s="307" t="str">
        <f t="shared" si="35"/>
        <v/>
      </c>
      <c r="W116" s="307" t="str">
        <f t="shared" si="35"/>
        <v/>
      </c>
      <c r="X116" s="307" t="str">
        <f t="shared" si="35"/>
        <v/>
      </c>
      <c r="Y116" s="307" t="str">
        <f t="shared" si="35"/>
        <v/>
      </c>
      <c r="Z116" s="307" t="str">
        <f t="shared" si="35"/>
        <v/>
      </c>
      <c r="AA116" s="307" t="str">
        <f t="shared" si="35"/>
        <v/>
      </c>
      <c r="AB116" s="307" t="str">
        <f t="shared" si="35"/>
        <v/>
      </c>
      <c r="AC116" s="307" t="str">
        <f t="shared" si="35"/>
        <v/>
      </c>
      <c r="AD116" s="307" t="str">
        <f t="shared" si="35"/>
        <v/>
      </c>
      <c r="AE116" s="307" t="str">
        <f t="shared" si="35"/>
        <v/>
      </c>
      <c r="AF116" s="307" t="str">
        <f t="shared" si="35"/>
        <v/>
      </c>
      <c r="AG116" s="307" t="str">
        <f t="shared" si="35"/>
        <v/>
      </c>
      <c r="AH116" s="307" t="str">
        <f t="shared" si="35"/>
        <v/>
      </c>
      <c r="AI116" s="307" t="str">
        <f t="shared" si="35"/>
        <v/>
      </c>
      <c r="AJ116" s="307" t="str">
        <f t="shared" si="35"/>
        <v/>
      </c>
      <c r="AK116" s="307" t="str">
        <f t="shared" si="35"/>
        <v/>
      </c>
      <c r="AL116" s="307" t="str">
        <f t="shared" si="35"/>
        <v/>
      </c>
      <c r="AM116" s="307" t="str">
        <f t="shared" si="35"/>
        <v/>
      </c>
      <c r="AN116" s="307" t="str">
        <f t="shared" si="35"/>
        <v/>
      </c>
      <c r="AO116" s="307" t="str">
        <f t="shared" si="35"/>
        <v/>
      </c>
      <c r="AP116" s="307" t="str">
        <f t="shared" si="35"/>
        <v/>
      </c>
      <c r="AQ116" s="307" t="str">
        <f t="shared" si="35"/>
        <v/>
      </c>
      <c r="AR116" s="307" t="str">
        <f t="shared" si="35"/>
        <v/>
      </c>
      <c r="AS116" s="307" t="str">
        <f t="shared" si="35"/>
        <v/>
      </c>
      <c r="AT116" s="307" t="str">
        <f t="shared" si="35"/>
        <v/>
      </c>
      <c r="AU116" s="307" t="str">
        <f t="shared" si="35"/>
        <v/>
      </c>
      <c r="AV116" s="307" t="str">
        <f t="shared" si="35"/>
        <v/>
      </c>
      <c r="AW116" s="307" t="str">
        <f t="shared" si="35"/>
        <v/>
      </c>
      <c r="AX116" s="307" t="str">
        <f t="shared" si="35"/>
        <v/>
      </c>
      <c r="AY116" s="307" t="str">
        <f t="shared" si="35"/>
        <v/>
      </c>
      <c r="AZ116" s="307" t="str">
        <f t="shared" si="35"/>
        <v/>
      </c>
    </row>
    <row r="117" spans="1:52" s="48" customFormat="1" ht="10.199999999999999" x14ac:dyDescent="0.2">
      <c r="B117" s="49"/>
      <c r="C117" s="49"/>
      <c r="D117" s="12"/>
    </row>
    <row r="118" spans="1:52" s="48" customFormat="1" ht="10.199999999999999" x14ac:dyDescent="0.2">
      <c r="B118" s="49"/>
      <c r="C118" s="49"/>
      <c r="D118" s="12"/>
    </row>
    <row r="119" spans="1:52" s="48" customFormat="1" ht="10.199999999999999" x14ac:dyDescent="0.2">
      <c r="A119" s="262"/>
      <c r="B119" s="49"/>
      <c r="D119" s="12"/>
    </row>
    <row r="120" spans="1:52" s="48" customFormat="1" ht="10.199999999999999" x14ac:dyDescent="0.2">
      <c r="A120" s="188" t="s">
        <v>269</v>
      </c>
      <c r="B120" s="49"/>
      <c r="C120" s="174"/>
      <c r="D120" s="175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</row>
    <row r="121" spans="1:52" s="48" customFormat="1" ht="10.199999999999999" x14ac:dyDescent="0.2">
      <c r="A121" s="193" t="s">
        <v>265</v>
      </c>
      <c r="B121" s="197"/>
      <c r="C121" s="193"/>
      <c r="D121" s="302" t="str">
        <f>IF(D6="","",IF(ISERR(((D8+D25+D26-D29)/(C8+C25+C26-C29))*100)=TRUE,"NB",(D8+D25+D26-D29)/(C8+C25+C26-C29)*100))</f>
        <v/>
      </c>
      <c r="E121" s="303" t="str">
        <f t="shared" ref="E121:AZ121" si="36">IF(E6="","",IF(ISERR(((E8+E25+E26-E29)/(D8+D25+D26-D29))*100)=TRUE,"NB",(E8+E25+E26-E29)/(D8+D25+D26-D29)*100))</f>
        <v/>
      </c>
      <c r="F121" s="303" t="str">
        <f t="shared" si="36"/>
        <v/>
      </c>
      <c r="G121" s="303" t="str">
        <f t="shared" si="36"/>
        <v/>
      </c>
      <c r="H121" s="303" t="str">
        <f t="shared" si="36"/>
        <v/>
      </c>
      <c r="I121" s="303" t="str">
        <f t="shared" si="36"/>
        <v/>
      </c>
      <c r="J121" s="303" t="str">
        <f t="shared" si="36"/>
        <v/>
      </c>
      <c r="K121" s="303" t="str">
        <f t="shared" si="36"/>
        <v/>
      </c>
      <c r="L121" s="303" t="str">
        <f t="shared" si="36"/>
        <v/>
      </c>
      <c r="M121" s="303" t="str">
        <f t="shared" si="36"/>
        <v/>
      </c>
      <c r="N121" s="303" t="str">
        <f t="shared" si="36"/>
        <v/>
      </c>
      <c r="O121" s="303" t="str">
        <f t="shared" si="36"/>
        <v/>
      </c>
      <c r="P121" s="303" t="str">
        <f t="shared" si="36"/>
        <v/>
      </c>
      <c r="Q121" s="303" t="str">
        <f t="shared" si="36"/>
        <v/>
      </c>
      <c r="R121" s="303" t="str">
        <f t="shared" si="36"/>
        <v/>
      </c>
      <c r="S121" s="303" t="str">
        <f t="shared" si="36"/>
        <v/>
      </c>
      <c r="T121" s="303" t="str">
        <f t="shared" si="36"/>
        <v/>
      </c>
      <c r="U121" s="303" t="str">
        <f t="shared" si="36"/>
        <v/>
      </c>
      <c r="V121" s="303" t="str">
        <f t="shared" si="36"/>
        <v/>
      </c>
      <c r="W121" s="303" t="str">
        <f t="shared" si="36"/>
        <v/>
      </c>
      <c r="X121" s="303" t="str">
        <f t="shared" si="36"/>
        <v/>
      </c>
      <c r="Y121" s="303" t="str">
        <f t="shared" si="36"/>
        <v/>
      </c>
      <c r="Z121" s="303" t="str">
        <f t="shared" si="36"/>
        <v/>
      </c>
      <c r="AA121" s="303" t="str">
        <f t="shared" si="36"/>
        <v/>
      </c>
      <c r="AB121" s="303" t="str">
        <f t="shared" si="36"/>
        <v/>
      </c>
      <c r="AC121" s="303" t="str">
        <f t="shared" si="36"/>
        <v/>
      </c>
      <c r="AD121" s="303" t="str">
        <f t="shared" si="36"/>
        <v/>
      </c>
      <c r="AE121" s="303" t="str">
        <f t="shared" si="36"/>
        <v/>
      </c>
      <c r="AF121" s="303" t="str">
        <f t="shared" si="36"/>
        <v/>
      </c>
      <c r="AG121" s="303" t="str">
        <f t="shared" si="36"/>
        <v/>
      </c>
      <c r="AH121" s="303" t="str">
        <f t="shared" si="36"/>
        <v/>
      </c>
      <c r="AI121" s="303" t="str">
        <f t="shared" si="36"/>
        <v/>
      </c>
      <c r="AJ121" s="303" t="str">
        <f t="shared" si="36"/>
        <v/>
      </c>
      <c r="AK121" s="303" t="str">
        <f t="shared" si="36"/>
        <v/>
      </c>
      <c r="AL121" s="303" t="str">
        <f t="shared" si="36"/>
        <v/>
      </c>
      <c r="AM121" s="303" t="str">
        <f t="shared" si="36"/>
        <v/>
      </c>
      <c r="AN121" s="303" t="str">
        <f t="shared" si="36"/>
        <v/>
      </c>
      <c r="AO121" s="303" t="str">
        <f t="shared" si="36"/>
        <v/>
      </c>
      <c r="AP121" s="303" t="str">
        <f t="shared" si="36"/>
        <v/>
      </c>
      <c r="AQ121" s="303" t="str">
        <f t="shared" si="36"/>
        <v/>
      </c>
      <c r="AR121" s="303" t="str">
        <f t="shared" si="36"/>
        <v/>
      </c>
      <c r="AS121" s="303" t="str">
        <f t="shared" si="36"/>
        <v/>
      </c>
      <c r="AT121" s="303" t="str">
        <f t="shared" si="36"/>
        <v/>
      </c>
      <c r="AU121" s="303" t="str">
        <f t="shared" si="36"/>
        <v/>
      </c>
      <c r="AV121" s="303" t="str">
        <f t="shared" si="36"/>
        <v/>
      </c>
      <c r="AW121" s="303" t="str">
        <f t="shared" si="36"/>
        <v/>
      </c>
      <c r="AX121" s="303" t="str">
        <f t="shared" si="36"/>
        <v/>
      </c>
      <c r="AY121" s="303" t="str">
        <f t="shared" si="36"/>
        <v/>
      </c>
      <c r="AZ121" s="303" t="str">
        <f t="shared" si="36"/>
        <v/>
      </c>
    </row>
    <row r="122" spans="1:52" s="48" customFormat="1" ht="10.199999999999999" x14ac:dyDescent="0.2">
      <c r="A122" s="195" t="s">
        <v>266</v>
      </c>
      <c r="C122" s="195"/>
      <c r="D122" s="302" t="str">
        <f>IF(D6="","",IF(ISERROR((D33/C33)*100)=TRUE,"NB",(D33/C33)*100))</f>
        <v/>
      </c>
      <c r="E122" s="303" t="str">
        <f t="shared" ref="E122:AZ122" si="37">IF(E6="","",IF(ISERROR((E33/D33)*100)=TRUE,"NB",(E33/D33)*100))</f>
        <v/>
      </c>
      <c r="F122" s="303" t="str">
        <f t="shared" si="37"/>
        <v/>
      </c>
      <c r="G122" s="303" t="str">
        <f t="shared" si="37"/>
        <v/>
      </c>
      <c r="H122" s="303" t="str">
        <f t="shared" si="37"/>
        <v/>
      </c>
      <c r="I122" s="303" t="str">
        <f t="shared" si="37"/>
        <v/>
      </c>
      <c r="J122" s="303" t="str">
        <f t="shared" si="37"/>
        <v/>
      </c>
      <c r="K122" s="303" t="str">
        <f t="shared" si="37"/>
        <v/>
      </c>
      <c r="L122" s="303" t="str">
        <f t="shared" si="37"/>
        <v/>
      </c>
      <c r="M122" s="303" t="str">
        <f t="shared" si="37"/>
        <v/>
      </c>
      <c r="N122" s="303" t="str">
        <f t="shared" si="37"/>
        <v/>
      </c>
      <c r="O122" s="303" t="str">
        <f t="shared" si="37"/>
        <v/>
      </c>
      <c r="P122" s="303" t="str">
        <f t="shared" si="37"/>
        <v/>
      </c>
      <c r="Q122" s="303" t="str">
        <f t="shared" si="37"/>
        <v/>
      </c>
      <c r="R122" s="303" t="str">
        <f t="shared" si="37"/>
        <v/>
      </c>
      <c r="S122" s="303" t="str">
        <f t="shared" si="37"/>
        <v/>
      </c>
      <c r="T122" s="303" t="str">
        <f t="shared" si="37"/>
        <v/>
      </c>
      <c r="U122" s="303" t="str">
        <f t="shared" si="37"/>
        <v/>
      </c>
      <c r="V122" s="303" t="str">
        <f t="shared" si="37"/>
        <v/>
      </c>
      <c r="W122" s="303" t="str">
        <f t="shared" si="37"/>
        <v/>
      </c>
      <c r="X122" s="303" t="str">
        <f t="shared" si="37"/>
        <v/>
      </c>
      <c r="Y122" s="303" t="str">
        <f t="shared" si="37"/>
        <v/>
      </c>
      <c r="Z122" s="303" t="str">
        <f t="shared" si="37"/>
        <v/>
      </c>
      <c r="AA122" s="303" t="str">
        <f t="shared" si="37"/>
        <v/>
      </c>
      <c r="AB122" s="303" t="str">
        <f t="shared" si="37"/>
        <v/>
      </c>
      <c r="AC122" s="303" t="str">
        <f t="shared" si="37"/>
        <v/>
      </c>
      <c r="AD122" s="303" t="str">
        <f t="shared" si="37"/>
        <v/>
      </c>
      <c r="AE122" s="303" t="str">
        <f t="shared" si="37"/>
        <v/>
      </c>
      <c r="AF122" s="303" t="str">
        <f t="shared" si="37"/>
        <v/>
      </c>
      <c r="AG122" s="303" t="str">
        <f t="shared" si="37"/>
        <v/>
      </c>
      <c r="AH122" s="303" t="str">
        <f t="shared" si="37"/>
        <v/>
      </c>
      <c r="AI122" s="303" t="str">
        <f t="shared" si="37"/>
        <v/>
      </c>
      <c r="AJ122" s="303" t="str">
        <f t="shared" si="37"/>
        <v/>
      </c>
      <c r="AK122" s="303" t="str">
        <f t="shared" si="37"/>
        <v/>
      </c>
      <c r="AL122" s="303" t="str">
        <f t="shared" si="37"/>
        <v/>
      </c>
      <c r="AM122" s="303" t="str">
        <f t="shared" si="37"/>
        <v/>
      </c>
      <c r="AN122" s="303" t="str">
        <f t="shared" si="37"/>
        <v/>
      </c>
      <c r="AO122" s="303" t="str">
        <f t="shared" si="37"/>
        <v/>
      </c>
      <c r="AP122" s="303" t="str">
        <f t="shared" si="37"/>
        <v/>
      </c>
      <c r="AQ122" s="303" t="str">
        <f t="shared" si="37"/>
        <v/>
      </c>
      <c r="AR122" s="303" t="str">
        <f t="shared" si="37"/>
        <v/>
      </c>
      <c r="AS122" s="303" t="str">
        <f t="shared" si="37"/>
        <v/>
      </c>
      <c r="AT122" s="303" t="str">
        <f t="shared" si="37"/>
        <v/>
      </c>
      <c r="AU122" s="303" t="str">
        <f t="shared" si="37"/>
        <v/>
      </c>
      <c r="AV122" s="303" t="str">
        <f t="shared" si="37"/>
        <v/>
      </c>
      <c r="AW122" s="303" t="str">
        <f t="shared" si="37"/>
        <v/>
      </c>
      <c r="AX122" s="303" t="str">
        <f t="shared" si="37"/>
        <v/>
      </c>
      <c r="AY122" s="303" t="str">
        <f t="shared" si="37"/>
        <v/>
      </c>
      <c r="AZ122" s="303" t="str">
        <f t="shared" si="37"/>
        <v/>
      </c>
    </row>
    <row r="123" spans="1:52" s="48" customFormat="1" ht="10.199999999999999" x14ac:dyDescent="0.2">
      <c r="A123" s="195" t="s">
        <v>267</v>
      </c>
      <c r="C123" s="195"/>
      <c r="D123" s="302" t="str">
        <f>IF(D6="","",IF(ISERROR((D36/C36)*100)=TRUE,"NB",(D36/C36)*100))</f>
        <v/>
      </c>
      <c r="E123" s="303" t="str">
        <f t="shared" ref="E123:AZ123" si="38">IF(E6="","",IF(ISERROR((E36/D36)*100)=TRUE,"NB",(E36/D36)*100))</f>
        <v/>
      </c>
      <c r="F123" s="303" t="str">
        <f t="shared" si="38"/>
        <v/>
      </c>
      <c r="G123" s="303" t="str">
        <f t="shared" si="38"/>
        <v/>
      </c>
      <c r="H123" s="303" t="str">
        <f t="shared" si="38"/>
        <v/>
      </c>
      <c r="I123" s="303" t="str">
        <f t="shared" si="38"/>
        <v/>
      </c>
      <c r="J123" s="303" t="str">
        <f t="shared" si="38"/>
        <v/>
      </c>
      <c r="K123" s="303" t="str">
        <f t="shared" si="38"/>
        <v/>
      </c>
      <c r="L123" s="303" t="str">
        <f t="shared" si="38"/>
        <v/>
      </c>
      <c r="M123" s="303" t="str">
        <f t="shared" si="38"/>
        <v/>
      </c>
      <c r="N123" s="303" t="str">
        <f t="shared" si="38"/>
        <v/>
      </c>
      <c r="O123" s="303" t="str">
        <f t="shared" si="38"/>
        <v/>
      </c>
      <c r="P123" s="303" t="str">
        <f t="shared" si="38"/>
        <v/>
      </c>
      <c r="Q123" s="303" t="str">
        <f t="shared" si="38"/>
        <v/>
      </c>
      <c r="R123" s="303" t="str">
        <f t="shared" si="38"/>
        <v/>
      </c>
      <c r="S123" s="303" t="str">
        <f t="shared" si="38"/>
        <v/>
      </c>
      <c r="T123" s="303" t="str">
        <f t="shared" si="38"/>
        <v/>
      </c>
      <c r="U123" s="303" t="str">
        <f t="shared" si="38"/>
        <v/>
      </c>
      <c r="V123" s="303" t="str">
        <f t="shared" si="38"/>
        <v/>
      </c>
      <c r="W123" s="303" t="str">
        <f t="shared" si="38"/>
        <v/>
      </c>
      <c r="X123" s="303" t="str">
        <f t="shared" si="38"/>
        <v/>
      </c>
      <c r="Y123" s="303" t="str">
        <f t="shared" si="38"/>
        <v/>
      </c>
      <c r="Z123" s="303" t="str">
        <f t="shared" si="38"/>
        <v/>
      </c>
      <c r="AA123" s="303" t="str">
        <f t="shared" si="38"/>
        <v/>
      </c>
      <c r="AB123" s="303" t="str">
        <f t="shared" si="38"/>
        <v/>
      </c>
      <c r="AC123" s="303" t="str">
        <f t="shared" si="38"/>
        <v/>
      </c>
      <c r="AD123" s="303" t="str">
        <f t="shared" si="38"/>
        <v/>
      </c>
      <c r="AE123" s="303" t="str">
        <f t="shared" si="38"/>
        <v/>
      </c>
      <c r="AF123" s="303" t="str">
        <f t="shared" si="38"/>
        <v/>
      </c>
      <c r="AG123" s="303" t="str">
        <f t="shared" si="38"/>
        <v/>
      </c>
      <c r="AH123" s="303" t="str">
        <f t="shared" si="38"/>
        <v/>
      </c>
      <c r="AI123" s="303" t="str">
        <f t="shared" si="38"/>
        <v/>
      </c>
      <c r="AJ123" s="303" t="str">
        <f t="shared" si="38"/>
        <v/>
      </c>
      <c r="AK123" s="303" t="str">
        <f t="shared" si="38"/>
        <v/>
      </c>
      <c r="AL123" s="303" t="str">
        <f t="shared" si="38"/>
        <v/>
      </c>
      <c r="AM123" s="303" t="str">
        <f t="shared" si="38"/>
        <v/>
      </c>
      <c r="AN123" s="303" t="str">
        <f t="shared" si="38"/>
        <v/>
      </c>
      <c r="AO123" s="303" t="str">
        <f t="shared" si="38"/>
        <v/>
      </c>
      <c r="AP123" s="303" t="str">
        <f t="shared" si="38"/>
        <v/>
      </c>
      <c r="AQ123" s="303" t="str">
        <f t="shared" si="38"/>
        <v/>
      </c>
      <c r="AR123" s="303" t="str">
        <f t="shared" si="38"/>
        <v/>
      </c>
      <c r="AS123" s="303" t="str">
        <f t="shared" si="38"/>
        <v/>
      </c>
      <c r="AT123" s="303" t="str">
        <f t="shared" si="38"/>
        <v/>
      </c>
      <c r="AU123" s="303" t="str">
        <f t="shared" si="38"/>
        <v/>
      </c>
      <c r="AV123" s="303" t="str">
        <f t="shared" si="38"/>
        <v/>
      </c>
      <c r="AW123" s="303" t="str">
        <f t="shared" si="38"/>
        <v/>
      </c>
      <c r="AX123" s="303" t="str">
        <f t="shared" si="38"/>
        <v/>
      </c>
      <c r="AY123" s="303" t="str">
        <f t="shared" si="38"/>
        <v/>
      </c>
      <c r="AZ123" s="303" t="str">
        <f t="shared" si="38"/>
        <v/>
      </c>
    </row>
    <row r="124" spans="1:52" s="48" customFormat="1" ht="10.199999999999999" x14ac:dyDescent="0.2">
      <c r="A124" s="194" t="s">
        <v>268</v>
      </c>
      <c r="B124" s="196"/>
      <c r="C124" s="194"/>
      <c r="D124" s="303" t="str">
        <f>IF(D6="","",IF(ISERROR((D38/C38)*100)=TRUE,"NB",(D38/C38)*100))</f>
        <v/>
      </c>
      <c r="E124" s="303" t="str">
        <f>IF(E6="","",IF(ISERROR((E38/D38)*100)=TRUE,"NB",(E38/D38)*100))</f>
        <v/>
      </c>
      <c r="F124" s="303" t="str">
        <f t="shared" ref="F124:AZ124" si="39">IF(F6="","",IF(ISERROR((F38/E38)*100)=TRUE,"NB",(F38/E38)*100))</f>
        <v/>
      </c>
      <c r="G124" s="303" t="str">
        <f t="shared" si="39"/>
        <v/>
      </c>
      <c r="H124" s="303" t="str">
        <f t="shared" si="39"/>
        <v/>
      </c>
      <c r="I124" s="303" t="str">
        <f t="shared" si="39"/>
        <v/>
      </c>
      <c r="J124" s="303" t="str">
        <f t="shared" si="39"/>
        <v/>
      </c>
      <c r="K124" s="303" t="str">
        <f t="shared" si="39"/>
        <v/>
      </c>
      <c r="L124" s="303" t="str">
        <f t="shared" si="39"/>
        <v/>
      </c>
      <c r="M124" s="303" t="str">
        <f t="shared" si="39"/>
        <v/>
      </c>
      <c r="N124" s="303" t="str">
        <f t="shared" si="39"/>
        <v/>
      </c>
      <c r="O124" s="303" t="str">
        <f t="shared" si="39"/>
        <v/>
      </c>
      <c r="P124" s="303" t="str">
        <f t="shared" si="39"/>
        <v/>
      </c>
      <c r="Q124" s="303" t="str">
        <f t="shared" si="39"/>
        <v/>
      </c>
      <c r="R124" s="303" t="str">
        <f t="shared" si="39"/>
        <v/>
      </c>
      <c r="S124" s="303" t="str">
        <f t="shared" si="39"/>
        <v/>
      </c>
      <c r="T124" s="303" t="str">
        <f t="shared" si="39"/>
        <v/>
      </c>
      <c r="U124" s="303" t="str">
        <f t="shared" si="39"/>
        <v/>
      </c>
      <c r="V124" s="303" t="str">
        <f t="shared" si="39"/>
        <v/>
      </c>
      <c r="W124" s="303" t="str">
        <f t="shared" si="39"/>
        <v/>
      </c>
      <c r="X124" s="303" t="str">
        <f t="shared" si="39"/>
        <v/>
      </c>
      <c r="Y124" s="303" t="str">
        <f t="shared" si="39"/>
        <v/>
      </c>
      <c r="Z124" s="303" t="str">
        <f t="shared" si="39"/>
        <v/>
      </c>
      <c r="AA124" s="303" t="str">
        <f t="shared" si="39"/>
        <v/>
      </c>
      <c r="AB124" s="303" t="str">
        <f t="shared" si="39"/>
        <v/>
      </c>
      <c r="AC124" s="303" t="str">
        <f t="shared" si="39"/>
        <v/>
      </c>
      <c r="AD124" s="303" t="str">
        <f t="shared" si="39"/>
        <v/>
      </c>
      <c r="AE124" s="303" t="str">
        <f t="shared" si="39"/>
        <v/>
      </c>
      <c r="AF124" s="303" t="str">
        <f t="shared" si="39"/>
        <v/>
      </c>
      <c r="AG124" s="303" t="str">
        <f t="shared" si="39"/>
        <v/>
      </c>
      <c r="AH124" s="303" t="str">
        <f t="shared" si="39"/>
        <v/>
      </c>
      <c r="AI124" s="303" t="str">
        <f t="shared" si="39"/>
        <v/>
      </c>
      <c r="AJ124" s="303" t="str">
        <f t="shared" si="39"/>
        <v/>
      </c>
      <c r="AK124" s="303" t="str">
        <f t="shared" si="39"/>
        <v/>
      </c>
      <c r="AL124" s="303" t="str">
        <f t="shared" si="39"/>
        <v/>
      </c>
      <c r="AM124" s="303" t="str">
        <f t="shared" si="39"/>
        <v/>
      </c>
      <c r="AN124" s="303" t="str">
        <f t="shared" si="39"/>
        <v/>
      </c>
      <c r="AO124" s="303" t="str">
        <f t="shared" si="39"/>
        <v/>
      </c>
      <c r="AP124" s="303" t="str">
        <f t="shared" si="39"/>
        <v/>
      </c>
      <c r="AQ124" s="303" t="str">
        <f t="shared" si="39"/>
        <v/>
      </c>
      <c r="AR124" s="303" t="str">
        <f t="shared" si="39"/>
        <v/>
      </c>
      <c r="AS124" s="303" t="str">
        <f t="shared" si="39"/>
        <v/>
      </c>
      <c r="AT124" s="303" t="str">
        <f t="shared" si="39"/>
        <v/>
      </c>
      <c r="AU124" s="303" t="str">
        <f t="shared" si="39"/>
        <v/>
      </c>
      <c r="AV124" s="303" t="str">
        <f t="shared" si="39"/>
        <v/>
      </c>
      <c r="AW124" s="303" t="str">
        <f t="shared" si="39"/>
        <v/>
      </c>
      <c r="AX124" s="303" t="str">
        <f t="shared" si="39"/>
        <v/>
      </c>
      <c r="AY124" s="303" t="str">
        <f t="shared" si="39"/>
        <v/>
      </c>
      <c r="AZ124" s="303" t="str">
        <f t="shared" si="39"/>
        <v/>
      </c>
    </row>
    <row r="125" spans="1:52" s="48" customFormat="1" ht="10.199999999999999" x14ac:dyDescent="0.2">
      <c r="B125" s="49"/>
      <c r="C125" s="49"/>
      <c r="D125" s="12"/>
    </row>
    <row r="126" spans="1:52" s="48" customFormat="1" ht="10.199999999999999" x14ac:dyDescent="0.2">
      <c r="B126" s="49"/>
      <c r="C126" s="49"/>
      <c r="D126" s="12"/>
    </row>
    <row r="127" spans="1:52" s="48" customFormat="1" ht="10.199999999999999" x14ac:dyDescent="0.2">
      <c r="A127" s="232"/>
      <c r="B127" s="49"/>
      <c r="C127" s="49"/>
      <c r="D127" s="12"/>
    </row>
    <row r="128" spans="1:52" s="48" customFormat="1" ht="10.199999999999999" x14ac:dyDescent="0.2">
      <c r="B128" s="49"/>
      <c r="C128" s="49"/>
      <c r="D128" s="12"/>
    </row>
    <row r="129" spans="2:4" s="48" customFormat="1" ht="10.199999999999999" x14ac:dyDescent="0.2">
      <c r="B129" s="49"/>
      <c r="C129" s="49"/>
      <c r="D129" s="12"/>
    </row>
    <row r="130" spans="2:4" s="48" customFormat="1" ht="10.199999999999999" x14ac:dyDescent="0.2">
      <c r="B130" s="49"/>
      <c r="C130" s="49"/>
      <c r="D130" s="12"/>
    </row>
    <row r="131" spans="2:4" s="48" customFormat="1" ht="10.199999999999999" x14ac:dyDescent="0.2">
      <c r="B131" s="49"/>
      <c r="C131" s="49"/>
      <c r="D131" s="12"/>
    </row>
    <row r="132" spans="2:4" s="48" customFormat="1" ht="10.199999999999999" x14ac:dyDescent="0.2">
      <c r="B132" s="49"/>
      <c r="C132" s="49"/>
      <c r="D132" s="12"/>
    </row>
    <row r="133" spans="2:4" s="48" customFormat="1" ht="10.199999999999999" x14ac:dyDescent="0.2">
      <c r="B133" s="49"/>
      <c r="C133" s="49"/>
      <c r="D133" s="12"/>
    </row>
    <row r="134" spans="2:4" s="48" customFormat="1" ht="10.199999999999999" x14ac:dyDescent="0.2">
      <c r="B134" s="49"/>
      <c r="C134" s="49"/>
      <c r="D134" s="12"/>
    </row>
    <row r="135" spans="2:4" s="48" customFormat="1" ht="10.199999999999999" x14ac:dyDescent="0.2">
      <c r="B135" s="49"/>
      <c r="C135" s="49"/>
      <c r="D135" s="12"/>
    </row>
    <row r="136" spans="2:4" s="48" customFormat="1" ht="10.199999999999999" x14ac:dyDescent="0.2">
      <c r="B136" s="49"/>
      <c r="C136" s="49"/>
      <c r="D136" s="12"/>
    </row>
    <row r="137" spans="2:4" s="48" customFormat="1" ht="10.199999999999999" x14ac:dyDescent="0.2">
      <c r="B137" s="49"/>
      <c r="C137" s="49"/>
      <c r="D137" s="12"/>
    </row>
    <row r="138" spans="2:4" s="48" customFormat="1" ht="10.199999999999999" x14ac:dyDescent="0.2">
      <c r="B138" s="49"/>
      <c r="C138" s="49"/>
      <c r="D138" s="12"/>
    </row>
    <row r="139" spans="2:4" s="48" customFormat="1" ht="10.199999999999999" x14ac:dyDescent="0.2">
      <c r="B139" s="49"/>
      <c r="C139" s="49"/>
      <c r="D139" s="12"/>
    </row>
    <row r="140" spans="2:4" s="48" customFormat="1" ht="10.199999999999999" x14ac:dyDescent="0.2">
      <c r="B140" s="49"/>
      <c r="C140" s="49"/>
      <c r="D140" s="12"/>
    </row>
    <row r="141" spans="2:4" s="48" customFormat="1" ht="10.199999999999999" x14ac:dyDescent="0.2">
      <c r="B141" s="49"/>
      <c r="C141" s="49"/>
      <c r="D141" s="12"/>
    </row>
    <row r="142" spans="2:4" s="48" customFormat="1" ht="10.199999999999999" x14ac:dyDescent="0.2">
      <c r="B142" s="49"/>
      <c r="C142" s="49"/>
      <c r="D142" s="12"/>
    </row>
    <row r="143" spans="2:4" s="48" customFormat="1" ht="10.199999999999999" x14ac:dyDescent="0.2">
      <c r="B143" s="49"/>
      <c r="C143" s="49"/>
      <c r="D143" s="12"/>
    </row>
    <row r="144" spans="2:4" s="48" customFormat="1" ht="10.199999999999999" x14ac:dyDescent="0.2">
      <c r="B144" s="49"/>
      <c r="C144" s="49"/>
      <c r="D144" s="12"/>
    </row>
    <row r="145" spans="2:4" s="48" customFormat="1" ht="10.199999999999999" x14ac:dyDescent="0.2">
      <c r="B145" s="49"/>
      <c r="C145" s="49"/>
      <c r="D145" s="12"/>
    </row>
    <row r="146" spans="2:4" s="48" customFormat="1" ht="10.199999999999999" x14ac:dyDescent="0.2">
      <c r="B146" s="49"/>
      <c r="C146" s="49"/>
      <c r="D146" s="12"/>
    </row>
    <row r="147" spans="2:4" s="48" customFormat="1" ht="10.199999999999999" x14ac:dyDescent="0.2">
      <c r="B147" s="49"/>
      <c r="C147" s="49"/>
      <c r="D147" s="12"/>
    </row>
    <row r="148" spans="2:4" s="48" customFormat="1" ht="10.199999999999999" x14ac:dyDescent="0.2">
      <c r="B148" s="49"/>
      <c r="C148" s="49"/>
      <c r="D148" s="12"/>
    </row>
    <row r="149" spans="2:4" s="48" customFormat="1" ht="10.199999999999999" x14ac:dyDescent="0.2">
      <c r="B149" s="49"/>
      <c r="C149" s="49"/>
      <c r="D149" s="12"/>
    </row>
    <row r="150" spans="2:4" s="48" customFormat="1" ht="10.199999999999999" x14ac:dyDescent="0.2">
      <c r="B150" s="49"/>
      <c r="C150" s="49"/>
      <c r="D150" s="12"/>
    </row>
    <row r="151" spans="2:4" s="48" customFormat="1" ht="10.199999999999999" x14ac:dyDescent="0.2">
      <c r="B151" s="49"/>
      <c r="C151" s="49"/>
      <c r="D151" s="12"/>
    </row>
    <row r="152" spans="2:4" s="48" customFormat="1" ht="10.199999999999999" x14ac:dyDescent="0.2">
      <c r="B152" s="49"/>
      <c r="C152" s="49"/>
      <c r="D152" s="12"/>
    </row>
    <row r="153" spans="2:4" s="48" customFormat="1" ht="10.199999999999999" x14ac:dyDescent="0.2">
      <c r="B153" s="49"/>
      <c r="C153" s="49"/>
      <c r="D153" s="12"/>
    </row>
    <row r="154" spans="2:4" s="48" customFormat="1" ht="10.199999999999999" x14ac:dyDescent="0.2">
      <c r="B154" s="49"/>
      <c r="C154" s="49"/>
      <c r="D154" s="12"/>
    </row>
    <row r="155" spans="2:4" s="48" customFormat="1" ht="10.199999999999999" x14ac:dyDescent="0.2">
      <c r="B155" s="49"/>
      <c r="C155" s="49"/>
      <c r="D155" s="12"/>
    </row>
    <row r="156" spans="2:4" s="48" customFormat="1" ht="10.199999999999999" x14ac:dyDescent="0.2">
      <c r="B156" s="49"/>
      <c r="C156" s="49"/>
      <c r="D156" s="12"/>
    </row>
    <row r="157" spans="2:4" s="48" customFormat="1" ht="10.199999999999999" x14ac:dyDescent="0.2">
      <c r="B157" s="49"/>
      <c r="C157" s="49"/>
      <c r="D157" s="12"/>
    </row>
    <row r="158" spans="2:4" s="48" customFormat="1" ht="10.199999999999999" x14ac:dyDescent="0.2">
      <c r="B158" s="49"/>
      <c r="C158" s="49"/>
      <c r="D158" s="12"/>
    </row>
    <row r="159" spans="2:4" s="48" customFormat="1" ht="10.199999999999999" x14ac:dyDescent="0.2">
      <c r="B159" s="49"/>
      <c r="C159" s="49"/>
      <c r="D159" s="12"/>
    </row>
    <row r="160" spans="2:4" s="48" customFormat="1" ht="10.199999999999999" x14ac:dyDescent="0.2">
      <c r="B160" s="49"/>
      <c r="C160" s="49"/>
      <c r="D160" s="12"/>
    </row>
    <row r="161" spans="2:4" s="48" customFormat="1" ht="10.199999999999999" x14ac:dyDescent="0.2">
      <c r="B161" s="49"/>
      <c r="C161" s="49"/>
      <c r="D161" s="12"/>
    </row>
    <row r="162" spans="2:4" s="48" customFormat="1" ht="10.199999999999999" x14ac:dyDescent="0.2">
      <c r="B162" s="49"/>
      <c r="C162" s="49"/>
      <c r="D162" s="12"/>
    </row>
    <row r="163" spans="2:4" s="48" customFormat="1" ht="10.199999999999999" x14ac:dyDescent="0.2">
      <c r="B163" s="49"/>
      <c r="C163" s="49"/>
      <c r="D163" s="12"/>
    </row>
    <row r="164" spans="2:4" s="48" customFormat="1" ht="10.199999999999999" x14ac:dyDescent="0.2">
      <c r="B164" s="49"/>
      <c r="C164" s="49"/>
      <c r="D164" s="12"/>
    </row>
    <row r="165" spans="2:4" s="48" customFormat="1" ht="10.199999999999999" x14ac:dyDescent="0.2">
      <c r="B165" s="49"/>
      <c r="C165" s="49"/>
      <c r="D165" s="12"/>
    </row>
    <row r="166" spans="2:4" s="48" customFormat="1" ht="10.199999999999999" x14ac:dyDescent="0.2">
      <c r="B166" s="49"/>
      <c r="C166" s="49"/>
      <c r="D166" s="12"/>
    </row>
    <row r="167" spans="2:4" s="48" customFormat="1" ht="10.199999999999999" x14ac:dyDescent="0.2">
      <c r="B167" s="49"/>
      <c r="C167" s="49"/>
      <c r="D167" s="12"/>
    </row>
    <row r="168" spans="2:4" s="48" customFormat="1" ht="10.199999999999999" x14ac:dyDescent="0.2">
      <c r="B168" s="49"/>
      <c r="C168" s="49"/>
      <c r="D168" s="12"/>
    </row>
    <row r="169" spans="2:4" s="48" customFormat="1" ht="10.199999999999999" x14ac:dyDescent="0.2">
      <c r="B169" s="49"/>
      <c r="C169" s="49"/>
      <c r="D169" s="12"/>
    </row>
    <row r="170" spans="2:4" s="48" customFormat="1" ht="10.199999999999999" x14ac:dyDescent="0.2">
      <c r="B170" s="49"/>
      <c r="C170" s="49"/>
      <c r="D170" s="12"/>
    </row>
    <row r="171" spans="2:4" s="48" customFormat="1" ht="10.199999999999999" x14ac:dyDescent="0.2">
      <c r="B171" s="49"/>
      <c r="C171" s="49"/>
      <c r="D171" s="12"/>
    </row>
    <row r="172" spans="2:4" s="48" customFormat="1" ht="10.199999999999999" x14ac:dyDescent="0.2">
      <c r="B172" s="49"/>
      <c r="C172" s="49"/>
      <c r="D172" s="12"/>
    </row>
    <row r="173" spans="2:4" s="48" customFormat="1" ht="10.199999999999999" x14ac:dyDescent="0.2">
      <c r="B173" s="49"/>
      <c r="C173" s="49"/>
      <c r="D173" s="12"/>
    </row>
    <row r="174" spans="2:4" s="48" customFormat="1" ht="10.199999999999999" x14ac:dyDescent="0.2">
      <c r="B174" s="49"/>
      <c r="C174" s="49"/>
      <c r="D174" s="12"/>
    </row>
    <row r="175" spans="2:4" s="48" customFormat="1" ht="10.199999999999999" x14ac:dyDescent="0.2">
      <c r="B175" s="49"/>
      <c r="C175" s="49"/>
      <c r="D175" s="12"/>
    </row>
    <row r="176" spans="2:4" s="48" customFormat="1" ht="10.199999999999999" x14ac:dyDescent="0.2">
      <c r="B176" s="49"/>
      <c r="C176" s="49"/>
      <c r="D176" s="12"/>
    </row>
    <row r="177" spans="2:4" s="48" customFormat="1" ht="10.199999999999999" x14ac:dyDescent="0.2">
      <c r="B177" s="49"/>
      <c r="C177" s="49"/>
      <c r="D177" s="12"/>
    </row>
    <row r="178" spans="2:4" s="48" customFormat="1" ht="10.199999999999999" x14ac:dyDescent="0.2">
      <c r="B178" s="49"/>
      <c r="C178" s="49"/>
      <c r="D178" s="12"/>
    </row>
    <row r="179" spans="2:4" s="48" customFormat="1" ht="10.199999999999999" x14ac:dyDescent="0.2">
      <c r="B179" s="49"/>
      <c r="C179" s="49"/>
      <c r="D179" s="12"/>
    </row>
    <row r="180" spans="2:4" s="48" customFormat="1" ht="10.199999999999999" x14ac:dyDescent="0.2">
      <c r="B180" s="49"/>
      <c r="C180" s="49"/>
      <c r="D180" s="12"/>
    </row>
    <row r="181" spans="2:4" s="48" customFormat="1" ht="10.199999999999999" x14ac:dyDescent="0.2">
      <c r="B181" s="49"/>
      <c r="C181" s="49"/>
      <c r="D181" s="12"/>
    </row>
    <row r="182" spans="2:4" s="48" customFormat="1" ht="10.199999999999999" x14ac:dyDescent="0.2">
      <c r="B182" s="49"/>
      <c r="C182" s="49"/>
      <c r="D182" s="12"/>
    </row>
    <row r="183" spans="2:4" s="48" customFormat="1" ht="10.199999999999999" x14ac:dyDescent="0.2">
      <c r="B183" s="49"/>
      <c r="C183" s="49"/>
      <c r="D183" s="12"/>
    </row>
    <row r="184" spans="2:4" s="48" customFormat="1" ht="10.199999999999999" x14ac:dyDescent="0.2">
      <c r="B184" s="49"/>
      <c r="C184" s="49"/>
      <c r="D184" s="12"/>
    </row>
    <row r="185" spans="2:4" s="48" customFormat="1" ht="10.199999999999999" x14ac:dyDescent="0.2">
      <c r="B185" s="49"/>
      <c r="C185" s="49"/>
      <c r="D185" s="12"/>
    </row>
    <row r="186" spans="2:4" s="48" customFormat="1" ht="10.199999999999999" x14ac:dyDescent="0.2">
      <c r="B186" s="49"/>
      <c r="C186" s="49"/>
      <c r="D186" s="12"/>
    </row>
    <row r="187" spans="2:4" s="48" customFormat="1" ht="10.199999999999999" x14ac:dyDescent="0.2">
      <c r="B187" s="49"/>
      <c r="C187" s="49"/>
      <c r="D187" s="12"/>
    </row>
    <row r="188" spans="2:4" s="48" customFormat="1" ht="10.199999999999999" x14ac:dyDescent="0.2">
      <c r="B188" s="49"/>
      <c r="C188" s="49"/>
      <c r="D188" s="12"/>
    </row>
    <row r="189" spans="2:4" s="48" customFormat="1" ht="10.199999999999999" x14ac:dyDescent="0.2">
      <c r="B189" s="49"/>
      <c r="C189" s="49"/>
      <c r="D189" s="12"/>
    </row>
    <row r="190" spans="2:4" s="48" customFormat="1" ht="10.199999999999999" x14ac:dyDescent="0.2">
      <c r="B190" s="49"/>
      <c r="C190" s="49"/>
      <c r="D190" s="12"/>
    </row>
    <row r="191" spans="2:4" s="48" customFormat="1" ht="10.199999999999999" x14ac:dyDescent="0.2">
      <c r="B191" s="49"/>
      <c r="C191" s="49"/>
      <c r="D191" s="12"/>
    </row>
    <row r="192" spans="2:4" s="48" customFormat="1" ht="10.199999999999999" x14ac:dyDescent="0.2">
      <c r="B192" s="49"/>
      <c r="C192" s="49"/>
      <c r="D192" s="12"/>
    </row>
    <row r="193" spans="2:4" s="48" customFormat="1" ht="10.199999999999999" x14ac:dyDescent="0.2">
      <c r="B193" s="49"/>
      <c r="C193" s="49"/>
      <c r="D193" s="12"/>
    </row>
    <row r="194" spans="2:4" s="48" customFormat="1" ht="10.199999999999999" x14ac:dyDescent="0.2">
      <c r="B194" s="49"/>
      <c r="C194" s="49"/>
      <c r="D194" s="12"/>
    </row>
    <row r="195" spans="2:4" s="48" customFormat="1" ht="10.199999999999999" x14ac:dyDescent="0.2">
      <c r="B195" s="49"/>
      <c r="C195" s="49"/>
      <c r="D195" s="12"/>
    </row>
    <row r="196" spans="2:4" s="48" customFormat="1" ht="10.199999999999999" x14ac:dyDescent="0.2">
      <c r="B196" s="49"/>
      <c r="C196" s="49"/>
      <c r="D196" s="12"/>
    </row>
    <row r="197" spans="2:4" s="48" customFormat="1" ht="10.199999999999999" x14ac:dyDescent="0.2">
      <c r="B197" s="49"/>
      <c r="C197" s="49"/>
      <c r="D197" s="12"/>
    </row>
    <row r="198" spans="2:4" s="48" customFormat="1" ht="10.199999999999999" x14ac:dyDescent="0.2">
      <c r="B198" s="49"/>
      <c r="C198" s="49"/>
      <c r="D198" s="12"/>
    </row>
    <row r="199" spans="2:4" s="48" customFormat="1" ht="10.199999999999999" x14ac:dyDescent="0.2">
      <c r="B199" s="49"/>
      <c r="C199" s="49"/>
      <c r="D199" s="12"/>
    </row>
    <row r="200" spans="2:4" s="48" customFormat="1" ht="10.199999999999999" x14ac:dyDescent="0.2">
      <c r="B200" s="49"/>
      <c r="C200" s="49"/>
      <c r="D200" s="12"/>
    </row>
    <row r="201" spans="2:4" s="48" customFormat="1" ht="10.199999999999999" x14ac:dyDescent="0.2">
      <c r="B201" s="49"/>
      <c r="C201" s="49"/>
      <c r="D201" s="12"/>
    </row>
    <row r="202" spans="2:4" s="48" customFormat="1" ht="10.199999999999999" x14ac:dyDescent="0.2">
      <c r="B202" s="49"/>
      <c r="C202" s="49"/>
      <c r="D202" s="12"/>
    </row>
    <row r="203" spans="2:4" s="48" customFormat="1" ht="10.199999999999999" x14ac:dyDescent="0.2">
      <c r="B203" s="49"/>
      <c r="C203" s="49"/>
      <c r="D203" s="12"/>
    </row>
    <row r="204" spans="2:4" s="48" customFormat="1" ht="10.199999999999999" x14ac:dyDescent="0.2">
      <c r="B204" s="49"/>
      <c r="C204" s="49"/>
      <c r="D204" s="12"/>
    </row>
    <row r="205" spans="2:4" s="48" customFormat="1" ht="10.199999999999999" x14ac:dyDescent="0.2">
      <c r="B205" s="49"/>
      <c r="C205" s="49"/>
      <c r="D205" s="12"/>
    </row>
    <row r="206" spans="2:4" s="48" customFormat="1" ht="10.199999999999999" x14ac:dyDescent="0.2">
      <c r="B206" s="49"/>
      <c r="C206" s="49"/>
      <c r="D206" s="12"/>
    </row>
    <row r="207" spans="2:4" s="48" customFormat="1" ht="10.199999999999999" x14ac:dyDescent="0.2">
      <c r="B207" s="49"/>
      <c r="C207" s="49"/>
      <c r="D207" s="12"/>
    </row>
    <row r="208" spans="2:4" s="48" customFormat="1" ht="10.199999999999999" x14ac:dyDescent="0.2">
      <c r="B208" s="49"/>
      <c r="C208" s="49"/>
      <c r="D208" s="12"/>
    </row>
    <row r="209" spans="2:4" s="48" customFormat="1" ht="10.199999999999999" x14ac:dyDescent="0.2">
      <c r="B209" s="49"/>
      <c r="C209" s="49"/>
      <c r="D209" s="12"/>
    </row>
    <row r="210" spans="2:4" s="48" customFormat="1" ht="10.199999999999999" x14ac:dyDescent="0.2">
      <c r="B210" s="49"/>
      <c r="C210" s="49"/>
      <c r="D210" s="12"/>
    </row>
    <row r="211" spans="2:4" s="48" customFormat="1" ht="10.199999999999999" x14ac:dyDescent="0.2">
      <c r="B211" s="49"/>
      <c r="C211" s="49"/>
      <c r="D211" s="12"/>
    </row>
    <row r="212" spans="2:4" s="48" customFormat="1" ht="10.199999999999999" x14ac:dyDescent="0.2">
      <c r="B212" s="49"/>
      <c r="C212" s="49"/>
      <c r="D212" s="12"/>
    </row>
    <row r="213" spans="2:4" s="48" customFormat="1" ht="10.199999999999999" x14ac:dyDescent="0.2">
      <c r="B213" s="49"/>
      <c r="C213" s="49"/>
      <c r="D213" s="12"/>
    </row>
    <row r="214" spans="2:4" s="48" customFormat="1" ht="10.199999999999999" x14ac:dyDescent="0.2">
      <c r="B214" s="49"/>
      <c r="C214" s="49"/>
      <c r="D214" s="12"/>
    </row>
    <row r="215" spans="2:4" s="48" customFormat="1" ht="10.199999999999999" x14ac:dyDescent="0.2">
      <c r="B215" s="49"/>
      <c r="C215" s="49"/>
      <c r="D215" s="12"/>
    </row>
    <row r="216" spans="2:4" s="48" customFormat="1" ht="10.199999999999999" x14ac:dyDescent="0.2">
      <c r="B216" s="49"/>
      <c r="C216" s="49"/>
      <c r="D216" s="12"/>
    </row>
    <row r="217" spans="2:4" s="48" customFormat="1" ht="10.199999999999999" x14ac:dyDescent="0.2">
      <c r="B217" s="49"/>
      <c r="C217" s="49"/>
      <c r="D217" s="12"/>
    </row>
    <row r="218" spans="2:4" s="48" customFormat="1" ht="10.199999999999999" x14ac:dyDescent="0.2">
      <c r="B218" s="49"/>
      <c r="C218" s="49"/>
      <c r="D218" s="12"/>
    </row>
    <row r="219" spans="2:4" s="48" customFormat="1" ht="10.199999999999999" x14ac:dyDescent="0.2">
      <c r="B219" s="49"/>
      <c r="C219" s="49"/>
      <c r="D219" s="12"/>
    </row>
    <row r="220" spans="2:4" s="48" customFormat="1" ht="10.199999999999999" x14ac:dyDescent="0.2">
      <c r="B220" s="49"/>
      <c r="C220" s="49"/>
      <c r="D220" s="12"/>
    </row>
    <row r="221" spans="2:4" s="48" customFormat="1" ht="10.199999999999999" x14ac:dyDescent="0.2">
      <c r="B221" s="49"/>
      <c r="C221" s="49"/>
      <c r="D221" s="12"/>
    </row>
    <row r="222" spans="2:4" s="48" customFormat="1" ht="10.199999999999999" x14ac:dyDescent="0.2">
      <c r="B222" s="49"/>
      <c r="C222" s="49"/>
      <c r="D222" s="12"/>
    </row>
    <row r="223" spans="2:4" s="48" customFormat="1" ht="10.199999999999999" x14ac:dyDescent="0.2">
      <c r="B223" s="49"/>
      <c r="C223" s="49"/>
      <c r="D223" s="12"/>
    </row>
    <row r="224" spans="2:4" s="48" customFormat="1" ht="10.199999999999999" x14ac:dyDescent="0.2">
      <c r="B224" s="49"/>
      <c r="C224" s="49"/>
      <c r="D224" s="12"/>
    </row>
    <row r="225" spans="2:4" s="48" customFormat="1" ht="10.199999999999999" x14ac:dyDescent="0.2">
      <c r="B225" s="49"/>
      <c r="C225" s="49"/>
      <c r="D225" s="12"/>
    </row>
    <row r="226" spans="2:4" s="48" customFormat="1" ht="10.199999999999999" x14ac:dyDescent="0.2">
      <c r="B226" s="49"/>
      <c r="C226" s="49"/>
      <c r="D226" s="12"/>
    </row>
    <row r="227" spans="2:4" s="48" customFormat="1" ht="10.199999999999999" x14ac:dyDescent="0.2">
      <c r="B227" s="49"/>
      <c r="C227" s="49"/>
      <c r="D227" s="12"/>
    </row>
    <row r="228" spans="2:4" s="48" customFormat="1" ht="10.199999999999999" x14ac:dyDescent="0.2">
      <c r="B228" s="49"/>
      <c r="C228" s="49"/>
      <c r="D228" s="12"/>
    </row>
    <row r="229" spans="2:4" s="48" customFormat="1" ht="10.199999999999999" x14ac:dyDescent="0.2">
      <c r="B229" s="49"/>
      <c r="C229" s="49"/>
      <c r="D229" s="12"/>
    </row>
    <row r="230" spans="2:4" s="48" customFormat="1" ht="10.199999999999999" x14ac:dyDescent="0.2">
      <c r="B230" s="49"/>
      <c r="C230" s="49"/>
      <c r="D230" s="12"/>
    </row>
    <row r="231" spans="2:4" s="48" customFormat="1" ht="10.199999999999999" x14ac:dyDescent="0.2">
      <c r="B231" s="49"/>
      <c r="C231" s="49"/>
      <c r="D231" s="12"/>
    </row>
    <row r="232" spans="2:4" s="48" customFormat="1" ht="10.199999999999999" x14ac:dyDescent="0.2">
      <c r="B232" s="49"/>
      <c r="C232" s="49"/>
      <c r="D232" s="12"/>
    </row>
    <row r="233" spans="2:4" s="48" customFormat="1" ht="10.199999999999999" x14ac:dyDescent="0.2">
      <c r="B233" s="49"/>
      <c r="C233" s="49"/>
      <c r="D233" s="12"/>
    </row>
    <row r="234" spans="2:4" s="48" customFormat="1" ht="10.199999999999999" x14ac:dyDescent="0.2">
      <c r="B234" s="49"/>
      <c r="C234" s="49"/>
      <c r="D234" s="12"/>
    </row>
    <row r="235" spans="2:4" s="48" customFormat="1" ht="10.199999999999999" x14ac:dyDescent="0.2">
      <c r="B235" s="49"/>
      <c r="C235" s="49"/>
      <c r="D235" s="12"/>
    </row>
    <row r="236" spans="2:4" s="48" customFormat="1" ht="10.199999999999999" x14ac:dyDescent="0.2">
      <c r="B236" s="49"/>
      <c r="C236" s="49"/>
      <c r="D236" s="12"/>
    </row>
    <row r="237" spans="2:4" s="48" customFormat="1" ht="10.199999999999999" x14ac:dyDescent="0.2">
      <c r="B237" s="49"/>
      <c r="C237" s="49"/>
      <c r="D237" s="12"/>
    </row>
    <row r="238" spans="2:4" s="48" customFormat="1" ht="10.199999999999999" x14ac:dyDescent="0.2">
      <c r="B238" s="49"/>
      <c r="C238" s="49"/>
      <c r="D238" s="12"/>
    </row>
    <row r="239" spans="2:4" s="48" customFormat="1" ht="10.199999999999999" x14ac:dyDescent="0.2">
      <c r="B239" s="49"/>
      <c r="C239" s="49"/>
      <c r="D239" s="12"/>
    </row>
    <row r="240" spans="2:4" s="48" customFormat="1" ht="10.199999999999999" x14ac:dyDescent="0.2">
      <c r="B240" s="49"/>
      <c r="C240" s="49"/>
      <c r="D240" s="12"/>
    </row>
    <row r="241" spans="2:4" s="48" customFormat="1" ht="10.199999999999999" x14ac:dyDescent="0.2">
      <c r="B241" s="49"/>
      <c r="C241" s="49"/>
      <c r="D241" s="12"/>
    </row>
    <row r="242" spans="2:4" s="48" customFormat="1" ht="10.199999999999999" x14ac:dyDescent="0.2">
      <c r="B242" s="49"/>
      <c r="C242" s="49"/>
      <c r="D242" s="12"/>
    </row>
    <row r="243" spans="2:4" s="48" customFormat="1" ht="10.199999999999999" x14ac:dyDescent="0.2">
      <c r="B243" s="49"/>
      <c r="C243" s="49"/>
      <c r="D243" s="12"/>
    </row>
    <row r="244" spans="2:4" s="48" customFormat="1" ht="10.199999999999999" x14ac:dyDescent="0.2">
      <c r="B244" s="49"/>
      <c r="C244" s="49"/>
      <c r="D244" s="12"/>
    </row>
    <row r="245" spans="2:4" s="48" customFormat="1" ht="10.199999999999999" x14ac:dyDescent="0.2">
      <c r="B245" s="49"/>
      <c r="C245" s="49"/>
      <c r="D245" s="12"/>
    </row>
    <row r="246" spans="2:4" s="48" customFormat="1" ht="10.199999999999999" x14ac:dyDescent="0.2">
      <c r="B246" s="49"/>
      <c r="C246" s="49"/>
      <c r="D246" s="12"/>
    </row>
    <row r="247" spans="2:4" s="48" customFormat="1" ht="10.199999999999999" x14ac:dyDescent="0.2">
      <c r="B247" s="49"/>
      <c r="C247" s="49"/>
      <c r="D247" s="12"/>
    </row>
    <row r="248" spans="2:4" s="48" customFormat="1" ht="10.199999999999999" x14ac:dyDescent="0.2">
      <c r="B248" s="49"/>
      <c r="C248" s="49"/>
      <c r="D248" s="12"/>
    </row>
    <row r="249" spans="2:4" s="48" customFormat="1" ht="10.199999999999999" x14ac:dyDescent="0.2">
      <c r="B249" s="49"/>
      <c r="C249" s="49"/>
      <c r="D249" s="12"/>
    </row>
    <row r="250" spans="2:4" s="48" customFormat="1" ht="10.199999999999999" x14ac:dyDescent="0.2">
      <c r="B250" s="49"/>
      <c r="C250" s="49"/>
      <c r="D250" s="12"/>
    </row>
    <row r="251" spans="2:4" s="48" customFormat="1" ht="10.199999999999999" x14ac:dyDescent="0.2">
      <c r="B251" s="49"/>
      <c r="C251" s="49"/>
      <c r="D251" s="12"/>
    </row>
    <row r="252" spans="2:4" s="48" customFormat="1" ht="10.199999999999999" x14ac:dyDescent="0.2">
      <c r="B252" s="49"/>
      <c r="C252" s="49"/>
      <c r="D252" s="12"/>
    </row>
    <row r="253" spans="2:4" s="48" customFormat="1" ht="10.199999999999999" x14ac:dyDescent="0.2">
      <c r="B253" s="49"/>
      <c r="C253" s="49"/>
      <c r="D253" s="12"/>
    </row>
    <row r="254" spans="2:4" s="48" customFormat="1" ht="10.199999999999999" x14ac:dyDescent="0.2">
      <c r="B254" s="49"/>
      <c r="C254" s="49"/>
      <c r="D254" s="12"/>
    </row>
    <row r="255" spans="2:4" s="48" customFormat="1" ht="10.199999999999999" x14ac:dyDescent="0.2">
      <c r="B255" s="49"/>
      <c r="C255" s="49"/>
      <c r="D255" s="12"/>
    </row>
    <row r="256" spans="2:4" s="48" customFormat="1" ht="10.199999999999999" x14ac:dyDescent="0.2">
      <c r="B256" s="49"/>
      <c r="C256" s="49"/>
      <c r="D256" s="12"/>
    </row>
    <row r="257" spans="2:4" s="48" customFormat="1" ht="10.199999999999999" x14ac:dyDescent="0.2">
      <c r="B257" s="49"/>
      <c r="C257" s="49"/>
      <c r="D257" s="12"/>
    </row>
    <row r="258" spans="2:4" s="48" customFormat="1" ht="10.199999999999999" x14ac:dyDescent="0.2">
      <c r="B258" s="49"/>
      <c r="C258" s="49"/>
      <c r="D258" s="12"/>
    </row>
    <row r="259" spans="2:4" s="48" customFormat="1" ht="10.199999999999999" x14ac:dyDescent="0.2">
      <c r="B259" s="49"/>
      <c r="C259" s="49"/>
      <c r="D259" s="12"/>
    </row>
    <row r="260" spans="2:4" s="48" customFormat="1" ht="10.199999999999999" x14ac:dyDescent="0.2">
      <c r="B260" s="49"/>
      <c r="C260" s="49"/>
      <c r="D260" s="12"/>
    </row>
    <row r="261" spans="2:4" s="48" customFormat="1" ht="10.199999999999999" x14ac:dyDescent="0.2">
      <c r="B261" s="49"/>
      <c r="C261" s="49"/>
      <c r="D261" s="12"/>
    </row>
    <row r="262" spans="2:4" s="48" customFormat="1" ht="10.199999999999999" x14ac:dyDescent="0.2">
      <c r="B262" s="49"/>
      <c r="C262" s="49"/>
      <c r="D262" s="12"/>
    </row>
    <row r="263" spans="2:4" s="48" customFormat="1" ht="10.199999999999999" x14ac:dyDescent="0.2">
      <c r="B263" s="49"/>
      <c r="C263" s="49"/>
      <c r="D263" s="12"/>
    </row>
    <row r="264" spans="2:4" s="48" customFormat="1" ht="10.199999999999999" x14ac:dyDescent="0.2">
      <c r="B264" s="49"/>
      <c r="C264" s="49"/>
      <c r="D264" s="12"/>
    </row>
    <row r="265" spans="2:4" s="48" customFormat="1" ht="10.199999999999999" x14ac:dyDescent="0.2">
      <c r="B265" s="49"/>
      <c r="C265" s="49"/>
      <c r="D265" s="12"/>
    </row>
    <row r="266" spans="2:4" s="48" customFormat="1" ht="10.199999999999999" x14ac:dyDescent="0.2">
      <c r="B266" s="49"/>
      <c r="C266" s="49"/>
      <c r="D266" s="12"/>
    </row>
    <row r="267" spans="2:4" s="48" customFormat="1" ht="10.199999999999999" x14ac:dyDescent="0.2">
      <c r="B267" s="49"/>
      <c r="C267" s="49"/>
      <c r="D267" s="12"/>
    </row>
    <row r="268" spans="2:4" s="48" customFormat="1" ht="10.199999999999999" x14ac:dyDescent="0.2">
      <c r="B268" s="49"/>
      <c r="C268" s="49"/>
      <c r="D268" s="12"/>
    </row>
    <row r="269" spans="2:4" s="48" customFormat="1" ht="10.199999999999999" x14ac:dyDescent="0.2">
      <c r="B269" s="49"/>
      <c r="C269" s="49"/>
      <c r="D269" s="12"/>
    </row>
    <row r="270" spans="2:4" s="48" customFormat="1" ht="10.199999999999999" x14ac:dyDescent="0.2">
      <c r="B270" s="49"/>
      <c r="C270" s="49"/>
      <c r="D270" s="12"/>
    </row>
    <row r="271" spans="2:4" s="48" customFormat="1" ht="10.199999999999999" x14ac:dyDescent="0.2">
      <c r="B271" s="49"/>
      <c r="C271" s="49"/>
      <c r="D271" s="12"/>
    </row>
    <row r="272" spans="2:4" s="48" customFormat="1" ht="10.199999999999999" x14ac:dyDescent="0.2">
      <c r="B272" s="49"/>
      <c r="C272" s="49"/>
      <c r="D272" s="12"/>
    </row>
    <row r="273" spans="2:4" s="48" customFormat="1" ht="10.199999999999999" x14ac:dyDescent="0.2">
      <c r="B273" s="49"/>
      <c r="C273" s="49"/>
      <c r="D273" s="12"/>
    </row>
    <row r="274" spans="2:4" s="48" customFormat="1" ht="10.199999999999999" x14ac:dyDescent="0.2">
      <c r="B274" s="49"/>
      <c r="C274" s="49"/>
      <c r="D274" s="12"/>
    </row>
    <row r="275" spans="2:4" s="48" customFormat="1" ht="10.199999999999999" x14ac:dyDescent="0.2">
      <c r="B275" s="49"/>
      <c r="C275" s="49"/>
      <c r="D275" s="12"/>
    </row>
    <row r="276" spans="2:4" s="48" customFormat="1" ht="10.199999999999999" x14ac:dyDescent="0.2">
      <c r="B276" s="49"/>
      <c r="C276" s="49"/>
      <c r="D276" s="12"/>
    </row>
    <row r="277" spans="2:4" s="48" customFormat="1" ht="10.199999999999999" x14ac:dyDescent="0.2">
      <c r="B277" s="49"/>
      <c r="C277" s="49"/>
      <c r="D277" s="12"/>
    </row>
    <row r="278" spans="2:4" s="48" customFormat="1" ht="10.199999999999999" x14ac:dyDescent="0.2">
      <c r="B278" s="49"/>
      <c r="C278" s="49"/>
      <c r="D278" s="12"/>
    </row>
    <row r="279" spans="2:4" s="48" customFormat="1" ht="10.199999999999999" x14ac:dyDescent="0.2">
      <c r="B279" s="49"/>
      <c r="C279" s="49"/>
      <c r="D279" s="12"/>
    </row>
    <row r="280" spans="2:4" s="48" customFormat="1" ht="10.199999999999999" x14ac:dyDescent="0.2">
      <c r="B280" s="49"/>
      <c r="C280" s="49"/>
      <c r="D280" s="12"/>
    </row>
    <row r="281" spans="2:4" s="48" customFormat="1" ht="10.199999999999999" x14ac:dyDescent="0.2">
      <c r="B281" s="49"/>
      <c r="C281" s="49"/>
      <c r="D281" s="12"/>
    </row>
    <row r="282" spans="2:4" s="48" customFormat="1" ht="10.199999999999999" x14ac:dyDescent="0.2">
      <c r="B282" s="49"/>
      <c r="C282" s="49"/>
      <c r="D282" s="12"/>
    </row>
    <row r="283" spans="2:4" s="48" customFormat="1" ht="10.199999999999999" x14ac:dyDescent="0.2">
      <c r="B283" s="49"/>
      <c r="C283" s="49"/>
      <c r="D283" s="12"/>
    </row>
    <row r="284" spans="2:4" s="48" customFormat="1" ht="10.199999999999999" x14ac:dyDescent="0.2">
      <c r="B284" s="49"/>
      <c r="C284" s="49"/>
      <c r="D284" s="12"/>
    </row>
    <row r="285" spans="2:4" s="48" customFormat="1" ht="10.199999999999999" x14ac:dyDescent="0.2">
      <c r="B285" s="49"/>
      <c r="C285" s="49"/>
      <c r="D285" s="12"/>
    </row>
    <row r="286" spans="2:4" s="48" customFormat="1" ht="10.199999999999999" x14ac:dyDescent="0.2">
      <c r="B286" s="49"/>
      <c r="C286" s="49"/>
      <c r="D286" s="12"/>
    </row>
    <row r="287" spans="2:4" s="48" customFormat="1" ht="10.199999999999999" x14ac:dyDescent="0.2">
      <c r="B287" s="49"/>
      <c r="C287" s="49"/>
      <c r="D287" s="12"/>
    </row>
    <row r="288" spans="2:4" s="48" customFormat="1" ht="10.199999999999999" x14ac:dyDescent="0.2">
      <c r="B288" s="49"/>
      <c r="C288" s="49"/>
      <c r="D288" s="12"/>
    </row>
    <row r="289" spans="2:4" s="48" customFormat="1" ht="10.199999999999999" x14ac:dyDescent="0.2">
      <c r="B289" s="49"/>
      <c r="C289" s="49"/>
      <c r="D289" s="12"/>
    </row>
    <row r="290" spans="2:4" s="48" customFormat="1" ht="10.199999999999999" x14ac:dyDescent="0.2">
      <c r="B290" s="49"/>
      <c r="C290" s="49"/>
      <c r="D290" s="12"/>
    </row>
    <row r="291" spans="2:4" s="48" customFormat="1" ht="10.199999999999999" x14ac:dyDescent="0.2">
      <c r="B291" s="49"/>
      <c r="C291" s="49"/>
      <c r="D291" s="12"/>
    </row>
    <row r="292" spans="2:4" s="48" customFormat="1" ht="10.199999999999999" x14ac:dyDescent="0.2">
      <c r="B292" s="49"/>
      <c r="C292" s="49"/>
      <c r="D292" s="12"/>
    </row>
    <row r="293" spans="2:4" s="48" customFormat="1" ht="10.199999999999999" x14ac:dyDescent="0.2">
      <c r="B293" s="49"/>
      <c r="C293" s="49"/>
      <c r="D293" s="12"/>
    </row>
    <row r="294" spans="2:4" s="48" customFormat="1" ht="10.199999999999999" x14ac:dyDescent="0.2">
      <c r="B294" s="49"/>
      <c r="C294" s="49"/>
      <c r="D294" s="12"/>
    </row>
    <row r="295" spans="2:4" s="48" customFormat="1" ht="10.199999999999999" x14ac:dyDescent="0.2">
      <c r="B295" s="49"/>
      <c r="C295" s="49"/>
      <c r="D295" s="12"/>
    </row>
    <row r="296" spans="2:4" s="48" customFormat="1" ht="10.199999999999999" x14ac:dyDescent="0.2">
      <c r="B296" s="49"/>
      <c r="C296" s="49"/>
      <c r="D296" s="12"/>
    </row>
    <row r="297" spans="2:4" s="48" customFormat="1" ht="10.199999999999999" x14ac:dyDescent="0.2">
      <c r="B297" s="49"/>
      <c r="C297" s="49"/>
      <c r="D297" s="12"/>
    </row>
    <row r="298" spans="2:4" s="48" customFormat="1" ht="10.199999999999999" x14ac:dyDescent="0.2">
      <c r="B298" s="49"/>
      <c r="C298" s="49"/>
      <c r="D298" s="12"/>
    </row>
    <row r="299" spans="2:4" s="48" customFormat="1" ht="10.199999999999999" x14ac:dyDescent="0.2">
      <c r="B299" s="49"/>
      <c r="C299" s="49"/>
      <c r="D299" s="12"/>
    </row>
    <row r="300" spans="2:4" s="48" customFormat="1" ht="10.199999999999999" x14ac:dyDescent="0.2">
      <c r="B300" s="49"/>
      <c r="C300" s="49"/>
      <c r="D300" s="12"/>
    </row>
    <row r="301" spans="2:4" s="48" customFormat="1" ht="10.199999999999999" x14ac:dyDescent="0.2">
      <c r="B301" s="49"/>
      <c r="C301" s="49"/>
      <c r="D301" s="12"/>
    </row>
    <row r="302" spans="2:4" s="48" customFormat="1" ht="10.199999999999999" x14ac:dyDescent="0.2">
      <c r="B302" s="49"/>
      <c r="C302" s="49"/>
      <c r="D302" s="12"/>
    </row>
    <row r="303" spans="2:4" s="48" customFormat="1" ht="10.199999999999999" x14ac:dyDescent="0.2">
      <c r="B303" s="49"/>
      <c r="C303" s="49"/>
      <c r="D303" s="12"/>
    </row>
    <row r="304" spans="2:4" s="48" customFormat="1" ht="10.199999999999999" x14ac:dyDescent="0.2">
      <c r="B304" s="49"/>
      <c r="C304" s="49"/>
      <c r="D304" s="12"/>
    </row>
    <row r="305" spans="2:4" s="48" customFormat="1" ht="10.199999999999999" x14ac:dyDescent="0.2">
      <c r="B305" s="49"/>
      <c r="C305" s="49"/>
      <c r="D305" s="12"/>
    </row>
    <row r="306" spans="2:4" s="48" customFormat="1" ht="10.199999999999999" x14ac:dyDescent="0.2">
      <c r="B306" s="49"/>
      <c r="C306" s="49"/>
      <c r="D306" s="12"/>
    </row>
    <row r="307" spans="2:4" s="48" customFormat="1" ht="10.199999999999999" x14ac:dyDescent="0.2">
      <c r="B307" s="49"/>
      <c r="C307" s="49"/>
      <c r="D307" s="12"/>
    </row>
    <row r="308" spans="2:4" s="48" customFormat="1" ht="10.199999999999999" x14ac:dyDescent="0.2">
      <c r="B308" s="49"/>
      <c r="C308" s="49"/>
      <c r="D308" s="12"/>
    </row>
    <row r="309" spans="2:4" s="48" customFormat="1" ht="10.199999999999999" x14ac:dyDescent="0.2">
      <c r="B309" s="49"/>
      <c r="C309" s="49"/>
      <c r="D309" s="12"/>
    </row>
    <row r="310" spans="2:4" s="48" customFormat="1" ht="10.199999999999999" x14ac:dyDescent="0.2">
      <c r="B310" s="49"/>
      <c r="C310" s="49"/>
      <c r="D310" s="12"/>
    </row>
    <row r="311" spans="2:4" s="48" customFormat="1" ht="10.199999999999999" x14ac:dyDescent="0.2">
      <c r="B311" s="49"/>
      <c r="C311" s="49"/>
      <c r="D311" s="12"/>
    </row>
    <row r="312" spans="2:4" s="48" customFormat="1" ht="10.199999999999999" x14ac:dyDescent="0.2">
      <c r="B312" s="49"/>
      <c r="C312" s="49"/>
      <c r="D312" s="12"/>
    </row>
    <row r="313" spans="2:4" s="48" customFormat="1" ht="10.199999999999999" x14ac:dyDescent="0.2">
      <c r="B313" s="49"/>
      <c r="C313" s="49"/>
      <c r="D313" s="12"/>
    </row>
    <row r="314" spans="2:4" s="48" customFormat="1" ht="10.199999999999999" x14ac:dyDescent="0.2">
      <c r="B314" s="49"/>
      <c r="C314" s="49"/>
      <c r="D314" s="12"/>
    </row>
    <row r="315" spans="2:4" s="48" customFormat="1" ht="10.199999999999999" x14ac:dyDescent="0.2">
      <c r="B315" s="49"/>
      <c r="C315" s="49"/>
      <c r="D315" s="12"/>
    </row>
    <row r="316" spans="2:4" s="48" customFormat="1" ht="10.199999999999999" x14ac:dyDescent="0.2">
      <c r="B316" s="49"/>
      <c r="C316" s="49"/>
      <c r="D316" s="12"/>
    </row>
    <row r="317" spans="2:4" s="48" customFormat="1" ht="10.199999999999999" x14ac:dyDescent="0.2">
      <c r="B317" s="49"/>
      <c r="C317" s="49"/>
      <c r="D317" s="12"/>
    </row>
    <row r="318" spans="2:4" s="48" customFormat="1" ht="10.199999999999999" x14ac:dyDescent="0.2">
      <c r="B318" s="49"/>
      <c r="C318" s="49"/>
      <c r="D318" s="12"/>
    </row>
    <row r="319" spans="2:4" s="48" customFormat="1" ht="10.199999999999999" x14ac:dyDescent="0.2">
      <c r="B319" s="49"/>
      <c r="C319" s="49"/>
      <c r="D319" s="12"/>
    </row>
    <row r="320" spans="2:4" s="48" customFormat="1" ht="10.199999999999999" x14ac:dyDescent="0.2">
      <c r="B320" s="49"/>
      <c r="C320" s="49"/>
      <c r="D320" s="12"/>
    </row>
    <row r="321" spans="2:4" s="48" customFormat="1" ht="10.199999999999999" x14ac:dyDescent="0.2">
      <c r="B321" s="49"/>
      <c r="C321" s="49"/>
      <c r="D321" s="12"/>
    </row>
    <row r="322" spans="2:4" s="48" customFormat="1" ht="10.199999999999999" x14ac:dyDescent="0.2">
      <c r="B322" s="49"/>
      <c r="C322" s="49"/>
      <c r="D322" s="12"/>
    </row>
    <row r="323" spans="2:4" s="48" customFormat="1" ht="10.199999999999999" x14ac:dyDescent="0.2">
      <c r="B323" s="49"/>
      <c r="C323" s="49"/>
      <c r="D323" s="12"/>
    </row>
    <row r="324" spans="2:4" s="48" customFormat="1" ht="10.199999999999999" x14ac:dyDescent="0.2">
      <c r="B324" s="49"/>
      <c r="C324" s="49"/>
      <c r="D324" s="12"/>
    </row>
    <row r="325" spans="2:4" s="48" customFormat="1" ht="10.199999999999999" x14ac:dyDescent="0.2">
      <c r="B325" s="49"/>
      <c r="C325" s="49"/>
      <c r="D325" s="12"/>
    </row>
    <row r="326" spans="2:4" s="48" customFormat="1" ht="10.199999999999999" x14ac:dyDescent="0.2">
      <c r="B326" s="49"/>
      <c r="C326" s="49"/>
      <c r="D326" s="12"/>
    </row>
    <row r="327" spans="2:4" s="48" customFormat="1" ht="10.199999999999999" x14ac:dyDescent="0.2">
      <c r="B327" s="49"/>
      <c r="C327" s="49"/>
      <c r="D327" s="12"/>
    </row>
    <row r="328" spans="2:4" s="48" customFormat="1" ht="10.199999999999999" x14ac:dyDescent="0.2">
      <c r="B328" s="49"/>
      <c r="C328" s="49"/>
      <c r="D328" s="12"/>
    </row>
    <row r="329" spans="2:4" s="48" customFormat="1" ht="10.199999999999999" x14ac:dyDescent="0.2">
      <c r="B329" s="49"/>
      <c r="C329" s="49"/>
      <c r="D329" s="12"/>
    </row>
    <row r="330" spans="2:4" s="48" customFormat="1" ht="10.199999999999999" x14ac:dyDescent="0.2">
      <c r="B330" s="49"/>
      <c r="C330" s="49"/>
      <c r="D330" s="12"/>
    </row>
    <row r="331" spans="2:4" s="48" customFormat="1" ht="10.199999999999999" x14ac:dyDescent="0.2">
      <c r="B331" s="49"/>
      <c r="C331" s="49"/>
      <c r="D331" s="12"/>
    </row>
    <row r="332" spans="2:4" s="48" customFormat="1" ht="10.199999999999999" x14ac:dyDescent="0.2">
      <c r="B332" s="49"/>
      <c r="C332" s="49"/>
      <c r="D332" s="12"/>
    </row>
    <row r="333" spans="2:4" s="48" customFormat="1" ht="10.199999999999999" x14ac:dyDescent="0.2">
      <c r="B333" s="49"/>
      <c r="C333" s="49"/>
      <c r="D333" s="12"/>
    </row>
    <row r="334" spans="2:4" s="48" customFormat="1" ht="10.199999999999999" x14ac:dyDescent="0.2">
      <c r="B334" s="49"/>
      <c r="C334" s="49"/>
      <c r="D334" s="12"/>
    </row>
    <row r="335" spans="2:4" s="48" customFormat="1" ht="10.199999999999999" x14ac:dyDescent="0.2">
      <c r="B335" s="49"/>
      <c r="C335" s="49"/>
      <c r="D335" s="12"/>
    </row>
    <row r="336" spans="2:4" s="48" customFormat="1" ht="10.199999999999999" x14ac:dyDescent="0.2">
      <c r="B336" s="49"/>
      <c r="C336" s="49"/>
      <c r="D336" s="12"/>
    </row>
    <row r="337" spans="2:4" s="48" customFormat="1" ht="10.199999999999999" x14ac:dyDescent="0.2">
      <c r="B337" s="49"/>
      <c r="C337" s="49"/>
      <c r="D337" s="12"/>
    </row>
    <row r="338" spans="2:4" s="48" customFormat="1" ht="10.199999999999999" x14ac:dyDescent="0.2">
      <c r="B338" s="49"/>
      <c r="C338" s="49"/>
      <c r="D338" s="12"/>
    </row>
    <row r="339" spans="2:4" s="48" customFormat="1" ht="10.199999999999999" x14ac:dyDescent="0.2">
      <c r="B339" s="49"/>
      <c r="C339" s="49"/>
      <c r="D339" s="12"/>
    </row>
    <row r="340" spans="2:4" s="48" customFormat="1" ht="10.199999999999999" x14ac:dyDescent="0.2">
      <c r="B340" s="49"/>
      <c r="C340" s="49"/>
      <c r="D340" s="12"/>
    </row>
    <row r="341" spans="2:4" s="48" customFormat="1" ht="10.199999999999999" x14ac:dyDescent="0.2">
      <c r="B341" s="49"/>
      <c r="C341" s="49"/>
      <c r="D341" s="12"/>
    </row>
    <row r="342" spans="2:4" s="48" customFormat="1" ht="10.199999999999999" x14ac:dyDescent="0.2">
      <c r="B342" s="49"/>
      <c r="C342" s="49"/>
      <c r="D342" s="12"/>
    </row>
    <row r="343" spans="2:4" s="48" customFormat="1" ht="10.199999999999999" x14ac:dyDescent="0.2">
      <c r="B343" s="49"/>
      <c r="C343" s="49"/>
      <c r="D343" s="12"/>
    </row>
    <row r="344" spans="2:4" s="48" customFormat="1" ht="10.199999999999999" x14ac:dyDescent="0.2">
      <c r="B344" s="49"/>
      <c r="C344" s="49"/>
      <c r="D344" s="12"/>
    </row>
    <row r="345" spans="2:4" s="48" customFormat="1" ht="10.199999999999999" x14ac:dyDescent="0.2">
      <c r="B345" s="49"/>
      <c r="C345" s="49"/>
      <c r="D345" s="12"/>
    </row>
    <row r="346" spans="2:4" s="48" customFormat="1" ht="10.199999999999999" x14ac:dyDescent="0.2">
      <c r="B346" s="49"/>
      <c r="C346" s="49"/>
      <c r="D346" s="12"/>
    </row>
    <row r="347" spans="2:4" s="48" customFormat="1" ht="10.199999999999999" x14ac:dyDescent="0.2">
      <c r="B347" s="49"/>
      <c r="C347" s="49"/>
      <c r="D347" s="12"/>
    </row>
    <row r="348" spans="2:4" s="48" customFormat="1" ht="10.199999999999999" x14ac:dyDescent="0.2">
      <c r="B348" s="49"/>
      <c r="C348" s="49"/>
      <c r="D348" s="12"/>
    </row>
    <row r="349" spans="2:4" s="48" customFormat="1" ht="10.199999999999999" x14ac:dyDescent="0.2">
      <c r="B349" s="49"/>
      <c r="C349" s="49"/>
      <c r="D349" s="12"/>
    </row>
    <row r="350" spans="2:4" s="48" customFormat="1" ht="10.199999999999999" x14ac:dyDescent="0.2">
      <c r="B350" s="49"/>
      <c r="C350" s="49"/>
      <c r="D350" s="12"/>
    </row>
    <row r="351" spans="2:4" s="48" customFormat="1" ht="10.199999999999999" x14ac:dyDescent="0.2">
      <c r="B351" s="49"/>
      <c r="C351" s="49"/>
      <c r="D351" s="12"/>
    </row>
    <row r="352" spans="2:4" s="48" customFormat="1" ht="10.199999999999999" x14ac:dyDescent="0.2">
      <c r="B352" s="49"/>
      <c r="C352" s="49"/>
      <c r="D352" s="12"/>
    </row>
    <row r="353" spans="2:4" s="48" customFormat="1" ht="10.199999999999999" x14ac:dyDescent="0.2">
      <c r="B353" s="49"/>
      <c r="C353" s="49"/>
      <c r="D353" s="12"/>
    </row>
    <row r="354" spans="2:4" s="48" customFormat="1" ht="10.199999999999999" x14ac:dyDescent="0.2">
      <c r="B354" s="49"/>
      <c r="C354" s="49"/>
      <c r="D354" s="12"/>
    </row>
    <row r="355" spans="2:4" s="48" customFormat="1" ht="10.199999999999999" x14ac:dyDescent="0.2">
      <c r="B355" s="49"/>
      <c r="C355" s="49"/>
      <c r="D355" s="12"/>
    </row>
    <row r="356" spans="2:4" s="48" customFormat="1" ht="10.199999999999999" x14ac:dyDescent="0.2">
      <c r="B356" s="49"/>
      <c r="C356" s="49"/>
      <c r="D356" s="12"/>
    </row>
    <row r="357" spans="2:4" s="48" customFormat="1" ht="10.199999999999999" x14ac:dyDescent="0.2">
      <c r="B357" s="49"/>
      <c r="C357" s="49"/>
      <c r="D357" s="12"/>
    </row>
    <row r="358" spans="2:4" s="48" customFormat="1" ht="10.199999999999999" x14ac:dyDescent="0.2">
      <c r="B358" s="49"/>
      <c r="C358" s="49"/>
      <c r="D358" s="12"/>
    </row>
    <row r="359" spans="2:4" s="48" customFormat="1" ht="10.199999999999999" x14ac:dyDescent="0.2">
      <c r="B359" s="49"/>
      <c r="C359" s="49"/>
      <c r="D359" s="12"/>
    </row>
    <row r="360" spans="2:4" s="48" customFormat="1" ht="10.199999999999999" x14ac:dyDescent="0.2">
      <c r="B360" s="49"/>
      <c r="C360" s="49"/>
      <c r="D360" s="12"/>
    </row>
    <row r="361" spans="2:4" s="48" customFormat="1" ht="10.199999999999999" x14ac:dyDescent="0.2">
      <c r="B361" s="49"/>
      <c r="C361" s="49"/>
      <c r="D361" s="12"/>
    </row>
    <row r="362" spans="2:4" s="48" customFormat="1" ht="10.199999999999999" x14ac:dyDescent="0.2">
      <c r="B362" s="49"/>
      <c r="C362" s="49"/>
      <c r="D362" s="12"/>
    </row>
    <row r="363" spans="2:4" s="48" customFormat="1" ht="10.199999999999999" x14ac:dyDescent="0.2">
      <c r="B363" s="49"/>
      <c r="C363" s="49"/>
      <c r="D363" s="12"/>
    </row>
    <row r="364" spans="2:4" s="48" customFormat="1" ht="10.199999999999999" x14ac:dyDescent="0.2">
      <c r="B364" s="49"/>
      <c r="C364" s="49"/>
      <c r="D364" s="12"/>
    </row>
    <row r="365" spans="2:4" s="48" customFormat="1" ht="10.199999999999999" x14ac:dyDescent="0.2">
      <c r="B365" s="49"/>
      <c r="C365" s="49"/>
      <c r="D365" s="12"/>
    </row>
    <row r="366" spans="2:4" s="48" customFormat="1" ht="10.199999999999999" x14ac:dyDescent="0.2">
      <c r="B366" s="49"/>
      <c r="C366" s="49"/>
      <c r="D366" s="12"/>
    </row>
    <row r="367" spans="2:4" s="48" customFormat="1" ht="10.199999999999999" x14ac:dyDescent="0.2">
      <c r="B367" s="49"/>
      <c r="C367" s="49"/>
      <c r="D367" s="12"/>
    </row>
    <row r="368" spans="2:4" s="48" customFormat="1" ht="10.199999999999999" x14ac:dyDescent="0.2">
      <c r="B368" s="49"/>
      <c r="C368" s="49"/>
      <c r="D368" s="12"/>
    </row>
    <row r="369" spans="2:4" s="48" customFormat="1" ht="10.199999999999999" x14ac:dyDescent="0.2">
      <c r="B369" s="49"/>
      <c r="C369" s="49"/>
      <c r="D369" s="12"/>
    </row>
    <row r="370" spans="2:4" s="48" customFormat="1" ht="10.199999999999999" x14ac:dyDescent="0.2">
      <c r="B370" s="49"/>
      <c r="C370" s="49"/>
      <c r="D370" s="12"/>
    </row>
    <row r="371" spans="2:4" s="48" customFormat="1" ht="10.199999999999999" x14ac:dyDescent="0.2">
      <c r="B371" s="49"/>
      <c r="C371" s="49"/>
      <c r="D371" s="12"/>
    </row>
    <row r="372" spans="2:4" s="48" customFormat="1" ht="10.199999999999999" x14ac:dyDescent="0.2">
      <c r="B372" s="49"/>
      <c r="C372" s="49"/>
      <c r="D372" s="12"/>
    </row>
    <row r="373" spans="2:4" s="48" customFormat="1" ht="10.199999999999999" x14ac:dyDescent="0.2">
      <c r="B373" s="49"/>
      <c r="C373" s="49"/>
      <c r="D373" s="12"/>
    </row>
    <row r="374" spans="2:4" s="48" customFormat="1" ht="10.199999999999999" x14ac:dyDescent="0.2">
      <c r="B374" s="49"/>
      <c r="C374" s="49"/>
      <c r="D374" s="12"/>
    </row>
    <row r="375" spans="2:4" s="48" customFormat="1" ht="10.199999999999999" x14ac:dyDescent="0.2">
      <c r="B375" s="49"/>
      <c r="C375" s="49"/>
      <c r="D375" s="12"/>
    </row>
    <row r="376" spans="2:4" s="48" customFormat="1" ht="10.199999999999999" x14ac:dyDescent="0.2">
      <c r="B376" s="49"/>
      <c r="C376" s="49"/>
      <c r="D376" s="12"/>
    </row>
    <row r="377" spans="2:4" s="48" customFormat="1" ht="10.199999999999999" x14ac:dyDescent="0.2">
      <c r="B377" s="49"/>
      <c r="C377" s="49"/>
      <c r="D377" s="12"/>
    </row>
    <row r="378" spans="2:4" s="48" customFormat="1" ht="10.199999999999999" x14ac:dyDescent="0.2">
      <c r="B378" s="49"/>
      <c r="C378" s="49"/>
      <c r="D378" s="12"/>
    </row>
    <row r="379" spans="2:4" s="48" customFormat="1" ht="10.199999999999999" x14ac:dyDescent="0.2">
      <c r="B379" s="49"/>
      <c r="C379" s="49"/>
      <c r="D379" s="12"/>
    </row>
    <row r="380" spans="2:4" s="48" customFormat="1" ht="10.199999999999999" x14ac:dyDescent="0.2">
      <c r="B380" s="49"/>
      <c r="C380" s="49"/>
      <c r="D380" s="12"/>
    </row>
    <row r="381" spans="2:4" s="48" customFormat="1" ht="10.199999999999999" x14ac:dyDescent="0.2">
      <c r="B381" s="49"/>
      <c r="C381" s="49"/>
      <c r="D381" s="12"/>
    </row>
    <row r="382" spans="2:4" s="48" customFormat="1" ht="10.199999999999999" x14ac:dyDescent="0.2">
      <c r="B382" s="49"/>
      <c r="C382" s="49"/>
      <c r="D382" s="12"/>
    </row>
    <row r="383" spans="2:4" s="48" customFormat="1" ht="10.199999999999999" x14ac:dyDescent="0.2">
      <c r="B383" s="49"/>
      <c r="C383" s="49"/>
      <c r="D383" s="12"/>
    </row>
    <row r="384" spans="2:4" s="48" customFormat="1" ht="10.199999999999999" x14ac:dyDescent="0.2">
      <c r="B384" s="49"/>
      <c r="C384" s="49"/>
      <c r="D384" s="12"/>
    </row>
    <row r="385" spans="2:4" s="48" customFormat="1" ht="10.199999999999999" x14ac:dyDescent="0.2">
      <c r="B385" s="49"/>
      <c r="C385" s="49"/>
      <c r="D385" s="12"/>
    </row>
    <row r="386" spans="2:4" s="48" customFormat="1" ht="10.199999999999999" x14ac:dyDescent="0.2">
      <c r="B386" s="49"/>
      <c r="C386" s="49"/>
      <c r="D386" s="12"/>
    </row>
    <row r="387" spans="2:4" s="48" customFormat="1" ht="10.199999999999999" x14ac:dyDescent="0.2">
      <c r="B387" s="49"/>
      <c r="C387" s="49"/>
      <c r="D387" s="12"/>
    </row>
    <row r="388" spans="2:4" s="48" customFormat="1" ht="10.199999999999999" x14ac:dyDescent="0.2">
      <c r="B388" s="49"/>
      <c r="C388" s="49"/>
      <c r="D388" s="12"/>
    </row>
    <row r="389" spans="2:4" s="48" customFormat="1" ht="10.199999999999999" x14ac:dyDescent="0.2">
      <c r="B389" s="49"/>
      <c r="C389" s="49"/>
      <c r="D389" s="12"/>
    </row>
    <row r="390" spans="2:4" s="48" customFormat="1" ht="10.199999999999999" x14ac:dyDescent="0.2">
      <c r="B390" s="49"/>
      <c r="C390" s="49"/>
      <c r="D390" s="12"/>
    </row>
    <row r="391" spans="2:4" s="48" customFormat="1" ht="10.199999999999999" x14ac:dyDescent="0.2">
      <c r="B391" s="49"/>
      <c r="C391" s="49"/>
      <c r="D391" s="12"/>
    </row>
    <row r="392" spans="2:4" s="48" customFormat="1" ht="10.199999999999999" x14ac:dyDescent="0.2">
      <c r="B392" s="49"/>
      <c r="C392" s="49"/>
      <c r="D392" s="12"/>
    </row>
    <row r="393" spans="2:4" s="48" customFormat="1" ht="10.199999999999999" x14ac:dyDescent="0.2">
      <c r="B393" s="49"/>
      <c r="C393" s="49"/>
      <c r="D393" s="12"/>
    </row>
    <row r="394" spans="2:4" s="48" customFormat="1" ht="10.199999999999999" x14ac:dyDescent="0.2">
      <c r="B394" s="49"/>
      <c r="C394" s="49"/>
      <c r="D394" s="12"/>
    </row>
    <row r="395" spans="2:4" s="48" customFormat="1" ht="10.199999999999999" x14ac:dyDescent="0.2">
      <c r="B395" s="49"/>
      <c r="C395" s="49"/>
      <c r="D395" s="12"/>
    </row>
    <row r="396" spans="2:4" s="48" customFormat="1" ht="10.199999999999999" x14ac:dyDescent="0.2">
      <c r="B396" s="49"/>
      <c r="C396" s="49"/>
      <c r="D396" s="12"/>
    </row>
    <row r="397" spans="2:4" s="48" customFormat="1" ht="10.199999999999999" x14ac:dyDescent="0.2">
      <c r="B397" s="49"/>
      <c r="C397" s="49"/>
      <c r="D397" s="12"/>
    </row>
    <row r="398" spans="2:4" s="48" customFormat="1" ht="10.199999999999999" x14ac:dyDescent="0.2">
      <c r="B398" s="49"/>
      <c r="C398" s="49"/>
      <c r="D398" s="12"/>
    </row>
    <row r="399" spans="2:4" s="48" customFormat="1" ht="10.199999999999999" x14ac:dyDescent="0.2">
      <c r="B399" s="49"/>
      <c r="C399" s="49"/>
      <c r="D399" s="12"/>
    </row>
    <row r="400" spans="2:4" s="48" customFormat="1" ht="10.199999999999999" x14ac:dyDescent="0.2">
      <c r="B400" s="49"/>
      <c r="C400" s="49"/>
      <c r="D400" s="12"/>
    </row>
    <row r="401" spans="2:4" s="48" customFormat="1" ht="10.199999999999999" x14ac:dyDescent="0.2">
      <c r="B401" s="49"/>
      <c r="C401" s="49"/>
      <c r="D401" s="12"/>
    </row>
    <row r="402" spans="2:4" s="48" customFormat="1" ht="10.199999999999999" x14ac:dyDescent="0.2">
      <c r="B402" s="49"/>
      <c r="C402" s="49"/>
      <c r="D402" s="12"/>
    </row>
    <row r="403" spans="2:4" s="48" customFormat="1" ht="10.199999999999999" x14ac:dyDescent="0.2">
      <c r="B403" s="49"/>
      <c r="C403" s="49"/>
      <c r="D403" s="12"/>
    </row>
    <row r="404" spans="2:4" s="48" customFormat="1" ht="10.199999999999999" x14ac:dyDescent="0.2">
      <c r="B404" s="49"/>
      <c r="C404" s="49"/>
      <c r="D404" s="12"/>
    </row>
    <row r="405" spans="2:4" s="48" customFormat="1" ht="10.199999999999999" x14ac:dyDescent="0.2">
      <c r="B405" s="49"/>
      <c r="C405" s="49"/>
      <c r="D405" s="12"/>
    </row>
    <row r="406" spans="2:4" s="48" customFormat="1" ht="10.199999999999999" x14ac:dyDescent="0.2">
      <c r="B406" s="49"/>
      <c r="C406" s="49"/>
      <c r="D406" s="12"/>
    </row>
    <row r="407" spans="2:4" s="48" customFormat="1" ht="10.199999999999999" x14ac:dyDescent="0.2">
      <c r="B407" s="49"/>
      <c r="C407" s="49"/>
      <c r="D407" s="12"/>
    </row>
    <row r="408" spans="2:4" s="48" customFormat="1" ht="10.199999999999999" x14ac:dyDescent="0.2">
      <c r="B408" s="49"/>
      <c r="C408" s="49"/>
      <c r="D408" s="12"/>
    </row>
    <row r="409" spans="2:4" s="48" customFormat="1" ht="10.199999999999999" x14ac:dyDescent="0.2">
      <c r="B409" s="49"/>
      <c r="C409" s="49"/>
      <c r="D409" s="12"/>
    </row>
    <row r="410" spans="2:4" s="48" customFormat="1" ht="10.199999999999999" x14ac:dyDescent="0.2">
      <c r="B410" s="49"/>
      <c r="C410" s="49"/>
      <c r="D410" s="12"/>
    </row>
    <row r="411" spans="2:4" s="48" customFormat="1" ht="10.199999999999999" x14ac:dyDescent="0.2">
      <c r="B411" s="49"/>
      <c r="C411" s="49"/>
      <c r="D411" s="12"/>
    </row>
    <row r="412" spans="2:4" s="48" customFormat="1" ht="10.199999999999999" x14ac:dyDescent="0.2">
      <c r="B412" s="49"/>
      <c r="C412" s="49"/>
      <c r="D412" s="12"/>
    </row>
    <row r="413" spans="2:4" s="48" customFormat="1" ht="10.199999999999999" x14ac:dyDescent="0.2">
      <c r="B413" s="49"/>
      <c r="C413" s="49"/>
      <c r="D413" s="12"/>
    </row>
    <row r="414" spans="2:4" s="48" customFormat="1" ht="10.199999999999999" x14ac:dyDescent="0.2">
      <c r="B414" s="49"/>
      <c r="C414" s="49"/>
      <c r="D414" s="12"/>
    </row>
    <row r="415" spans="2:4" s="48" customFormat="1" ht="10.199999999999999" x14ac:dyDescent="0.2">
      <c r="B415" s="49"/>
      <c r="C415" s="49"/>
      <c r="D415" s="12"/>
    </row>
    <row r="416" spans="2:4" s="48" customFormat="1" ht="10.199999999999999" x14ac:dyDescent="0.2">
      <c r="B416" s="49"/>
      <c r="C416" s="49"/>
      <c r="D416" s="12"/>
    </row>
    <row r="417" spans="2:4" s="48" customFormat="1" ht="10.199999999999999" x14ac:dyDescent="0.2">
      <c r="B417" s="49"/>
      <c r="C417" s="49"/>
      <c r="D417" s="12"/>
    </row>
    <row r="418" spans="2:4" s="48" customFormat="1" ht="10.199999999999999" x14ac:dyDescent="0.2">
      <c r="B418" s="49"/>
      <c r="C418" s="49"/>
      <c r="D418" s="12"/>
    </row>
    <row r="419" spans="2:4" s="48" customFormat="1" ht="10.199999999999999" x14ac:dyDescent="0.2">
      <c r="B419" s="49"/>
      <c r="C419" s="49"/>
      <c r="D419" s="12"/>
    </row>
    <row r="420" spans="2:4" s="48" customFormat="1" ht="10.199999999999999" x14ac:dyDescent="0.2">
      <c r="B420" s="49"/>
      <c r="C420" s="49"/>
      <c r="D420" s="12"/>
    </row>
    <row r="421" spans="2:4" s="48" customFormat="1" ht="10.199999999999999" x14ac:dyDescent="0.2">
      <c r="B421" s="49"/>
      <c r="C421" s="49"/>
      <c r="D421" s="12"/>
    </row>
    <row r="422" spans="2:4" s="48" customFormat="1" ht="10.199999999999999" x14ac:dyDescent="0.2">
      <c r="B422" s="49"/>
      <c r="C422" s="49"/>
      <c r="D422" s="12"/>
    </row>
    <row r="423" spans="2:4" s="48" customFormat="1" ht="10.199999999999999" x14ac:dyDescent="0.2">
      <c r="B423" s="49"/>
      <c r="C423" s="49"/>
      <c r="D423" s="12"/>
    </row>
    <row r="424" spans="2:4" s="48" customFormat="1" ht="10.199999999999999" x14ac:dyDescent="0.2">
      <c r="B424" s="49"/>
      <c r="C424" s="49"/>
      <c r="D424" s="12"/>
    </row>
    <row r="425" spans="2:4" s="48" customFormat="1" ht="10.199999999999999" x14ac:dyDescent="0.2">
      <c r="B425" s="49"/>
      <c r="C425" s="49"/>
      <c r="D425" s="12"/>
    </row>
    <row r="426" spans="2:4" s="48" customFormat="1" ht="10.199999999999999" x14ac:dyDescent="0.2">
      <c r="B426" s="49"/>
      <c r="C426" s="49"/>
      <c r="D426" s="12"/>
    </row>
    <row r="427" spans="2:4" s="48" customFormat="1" ht="10.199999999999999" x14ac:dyDescent="0.2">
      <c r="B427" s="49"/>
      <c r="C427" s="49"/>
      <c r="D427" s="12"/>
    </row>
    <row r="428" spans="2:4" s="48" customFormat="1" ht="10.199999999999999" x14ac:dyDescent="0.2">
      <c r="B428" s="49"/>
      <c r="C428" s="49"/>
      <c r="D428" s="12"/>
    </row>
    <row r="429" spans="2:4" s="48" customFormat="1" ht="10.199999999999999" x14ac:dyDescent="0.2">
      <c r="B429" s="49"/>
      <c r="C429" s="49"/>
      <c r="D429" s="12"/>
    </row>
    <row r="430" spans="2:4" s="48" customFormat="1" ht="10.199999999999999" x14ac:dyDescent="0.2">
      <c r="B430" s="49"/>
      <c r="C430" s="49"/>
      <c r="D430" s="12"/>
    </row>
    <row r="431" spans="2:4" s="48" customFormat="1" ht="10.199999999999999" x14ac:dyDescent="0.2">
      <c r="B431" s="49"/>
      <c r="C431" s="49"/>
      <c r="D431" s="12"/>
    </row>
    <row r="432" spans="2:4" s="48" customFormat="1" ht="10.199999999999999" x14ac:dyDescent="0.2">
      <c r="B432" s="49"/>
      <c r="C432" s="49"/>
      <c r="D432" s="12"/>
    </row>
    <row r="433" spans="2:4" s="48" customFormat="1" ht="10.199999999999999" x14ac:dyDescent="0.2">
      <c r="B433" s="49"/>
      <c r="C433" s="49"/>
      <c r="D433" s="12"/>
    </row>
    <row r="434" spans="2:4" s="48" customFormat="1" ht="10.199999999999999" x14ac:dyDescent="0.2">
      <c r="B434" s="49"/>
      <c r="C434" s="49"/>
      <c r="D434" s="12"/>
    </row>
    <row r="435" spans="2:4" s="48" customFormat="1" ht="10.199999999999999" x14ac:dyDescent="0.2">
      <c r="B435" s="49"/>
      <c r="C435" s="49"/>
      <c r="D435" s="12"/>
    </row>
    <row r="436" spans="2:4" s="48" customFormat="1" ht="10.199999999999999" x14ac:dyDescent="0.2">
      <c r="B436" s="49"/>
      <c r="C436" s="49"/>
      <c r="D436" s="12"/>
    </row>
    <row r="437" spans="2:4" s="48" customFormat="1" ht="10.199999999999999" x14ac:dyDescent="0.2">
      <c r="B437" s="49"/>
      <c r="C437" s="49"/>
      <c r="D437" s="12"/>
    </row>
    <row r="438" spans="2:4" s="48" customFormat="1" ht="10.199999999999999" x14ac:dyDescent="0.2">
      <c r="B438" s="49"/>
      <c r="C438" s="49"/>
      <c r="D438" s="12"/>
    </row>
    <row r="439" spans="2:4" s="48" customFormat="1" ht="10.199999999999999" x14ac:dyDescent="0.2">
      <c r="B439" s="49"/>
      <c r="C439" s="49"/>
      <c r="D439" s="12"/>
    </row>
    <row r="440" spans="2:4" s="48" customFormat="1" ht="10.199999999999999" x14ac:dyDescent="0.2">
      <c r="B440" s="49"/>
      <c r="C440" s="49"/>
      <c r="D440" s="12"/>
    </row>
    <row r="441" spans="2:4" s="48" customFormat="1" ht="10.199999999999999" x14ac:dyDescent="0.2">
      <c r="B441" s="49"/>
      <c r="C441" s="49"/>
      <c r="D441" s="12"/>
    </row>
    <row r="442" spans="2:4" s="48" customFormat="1" ht="10.199999999999999" x14ac:dyDescent="0.2">
      <c r="B442" s="49"/>
      <c r="C442" s="49"/>
      <c r="D442" s="12"/>
    </row>
    <row r="443" spans="2:4" s="48" customFormat="1" ht="10.199999999999999" x14ac:dyDescent="0.2">
      <c r="B443" s="49"/>
      <c r="C443" s="49"/>
      <c r="D443" s="12"/>
    </row>
    <row r="444" spans="2:4" s="48" customFormat="1" ht="10.199999999999999" x14ac:dyDescent="0.2">
      <c r="B444" s="49"/>
      <c r="C444" s="49"/>
      <c r="D444" s="12"/>
    </row>
    <row r="445" spans="2:4" s="48" customFormat="1" ht="10.199999999999999" x14ac:dyDescent="0.2">
      <c r="B445" s="49"/>
      <c r="C445" s="49"/>
      <c r="D445" s="12"/>
    </row>
    <row r="446" spans="2:4" s="48" customFormat="1" ht="10.199999999999999" x14ac:dyDescent="0.2">
      <c r="B446" s="49"/>
      <c r="C446" s="49"/>
      <c r="D446" s="12"/>
    </row>
    <row r="447" spans="2:4" s="48" customFormat="1" ht="10.199999999999999" x14ac:dyDescent="0.2">
      <c r="B447" s="49"/>
      <c r="C447" s="49"/>
      <c r="D447" s="12"/>
    </row>
    <row r="448" spans="2:4" s="48" customFormat="1" ht="10.199999999999999" x14ac:dyDescent="0.2">
      <c r="B448" s="49"/>
      <c r="C448" s="49"/>
      <c r="D448" s="12"/>
    </row>
    <row r="449" spans="2:4" s="48" customFormat="1" ht="10.199999999999999" x14ac:dyDescent="0.2">
      <c r="B449" s="49"/>
      <c r="C449" s="49"/>
      <c r="D449" s="12"/>
    </row>
    <row r="450" spans="2:4" s="48" customFormat="1" ht="10.199999999999999" x14ac:dyDescent="0.2">
      <c r="B450" s="49"/>
      <c r="C450" s="49"/>
      <c r="D450" s="12"/>
    </row>
    <row r="451" spans="2:4" s="48" customFormat="1" ht="10.199999999999999" x14ac:dyDescent="0.2">
      <c r="B451" s="49"/>
      <c r="C451" s="49"/>
      <c r="D451" s="12"/>
    </row>
    <row r="452" spans="2:4" s="48" customFormat="1" ht="10.199999999999999" x14ac:dyDescent="0.2">
      <c r="B452" s="49"/>
      <c r="C452" s="49"/>
      <c r="D452" s="12"/>
    </row>
    <row r="453" spans="2:4" s="48" customFormat="1" ht="10.199999999999999" x14ac:dyDescent="0.2">
      <c r="B453" s="49"/>
      <c r="C453" s="49"/>
      <c r="D453" s="12"/>
    </row>
    <row r="454" spans="2:4" s="48" customFormat="1" ht="10.199999999999999" x14ac:dyDescent="0.2">
      <c r="B454" s="49"/>
      <c r="C454" s="49"/>
      <c r="D454" s="12"/>
    </row>
    <row r="455" spans="2:4" s="48" customFormat="1" ht="10.199999999999999" x14ac:dyDescent="0.2">
      <c r="B455" s="49"/>
      <c r="C455" s="49"/>
      <c r="D455" s="12"/>
    </row>
    <row r="456" spans="2:4" s="48" customFormat="1" ht="10.199999999999999" x14ac:dyDescent="0.2">
      <c r="B456" s="49"/>
      <c r="C456" s="49"/>
      <c r="D456" s="12"/>
    </row>
    <row r="457" spans="2:4" s="48" customFormat="1" ht="10.199999999999999" x14ac:dyDescent="0.2">
      <c r="B457" s="49"/>
      <c r="C457" s="49"/>
      <c r="D457" s="12"/>
    </row>
    <row r="458" spans="2:4" s="48" customFormat="1" ht="10.199999999999999" x14ac:dyDescent="0.2">
      <c r="B458" s="49"/>
      <c r="C458" s="49"/>
      <c r="D458" s="12"/>
    </row>
    <row r="459" spans="2:4" s="48" customFormat="1" ht="10.199999999999999" x14ac:dyDescent="0.2">
      <c r="B459" s="49"/>
      <c r="C459" s="49"/>
      <c r="D459" s="12"/>
    </row>
    <row r="460" spans="2:4" s="48" customFormat="1" ht="10.199999999999999" x14ac:dyDescent="0.2">
      <c r="B460" s="49"/>
      <c r="C460" s="49"/>
      <c r="D460" s="12"/>
    </row>
    <row r="461" spans="2:4" s="48" customFormat="1" ht="10.199999999999999" x14ac:dyDescent="0.2">
      <c r="B461" s="49"/>
      <c r="C461" s="49"/>
      <c r="D461" s="12"/>
    </row>
    <row r="462" spans="2:4" s="48" customFormat="1" ht="10.199999999999999" x14ac:dyDescent="0.2">
      <c r="B462" s="49"/>
      <c r="C462" s="49"/>
      <c r="D462" s="12"/>
    </row>
    <row r="463" spans="2:4" s="48" customFormat="1" ht="10.199999999999999" x14ac:dyDescent="0.2">
      <c r="B463" s="49"/>
      <c r="C463" s="49"/>
      <c r="D463" s="12"/>
    </row>
    <row r="464" spans="2:4" s="48" customFormat="1" ht="10.199999999999999" x14ac:dyDescent="0.2">
      <c r="B464" s="49"/>
      <c r="C464" s="49"/>
      <c r="D464" s="12"/>
    </row>
    <row r="465" spans="2:4" s="48" customFormat="1" ht="10.199999999999999" x14ac:dyDescent="0.2">
      <c r="B465" s="49"/>
      <c r="C465" s="49"/>
      <c r="D465" s="12"/>
    </row>
    <row r="466" spans="2:4" s="48" customFormat="1" ht="10.199999999999999" x14ac:dyDescent="0.2">
      <c r="B466" s="49"/>
      <c r="C466" s="49"/>
      <c r="D466" s="12"/>
    </row>
    <row r="467" spans="2:4" s="48" customFormat="1" ht="10.199999999999999" x14ac:dyDescent="0.2">
      <c r="B467" s="49"/>
      <c r="C467" s="49"/>
      <c r="D467" s="12"/>
    </row>
    <row r="468" spans="2:4" s="48" customFormat="1" ht="10.199999999999999" x14ac:dyDescent="0.2">
      <c r="B468" s="49"/>
      <c r="C468" s="49"/>
      <c r="D468" s="12"/>
    </row>
    <row r="469" spans="2:4" s="48" customFormat="1" ht="10.199999999999999" x14ac:dyDescent="0.2">
      <c r="B469" s="49"/>
      <c r="C469" s="49"/>
      <c r="D469" s="12"/>
    </row>
    <row r="470" spans="2:4" s="48" customFormat="1" ht="10.199999999999999" x14ac:dyDescent="0.2">
      <c r="B470" s="49"/>
      <c r="C470" s="49"/>
      <c r="D470" s="12"/>
    </row>
    <row r="471" spans="2:4" s="48" customFormat="1" ht="10.199999999999999" x14ac:dyDescent="0.2">
      <c r="B471" s="49"/>
      <c r="C471" s="49"/>
      <c r="D471" s="12"/>
    </row>
    <row r="472" spans="2:4" s="48" customFormat="1" ht="10.199999999999999" x14ac:dyDescent="0.2">
      <c r="B472" s="49"/>
      <c r="C472" s="49"/>
      <c r="D472" s="12"/>
    </row>
    <row r="473" spans="2:4" s="48" customFormat="1" ht="10.199999999999999" x14ac:dyDescent="0.2">
      <c r="B473" s="49"/>
      <c r="C473" s="49"/>
      <c r="D473" s="12"/>
    </row>
    <row r="474" spans="2:4" s="48" customFormat="1" ht="10.199999999999999" x14ac:dyDescent="0.2">
      <c r="B474" s="49"/>
      <c r="C474" s="49"/>
      <c r="D474" s="12"/>
    </row>
    <row r="475" spans="2:4" s="48" customFormat="1" ht="10.199999999999999" x14ac:dyDescent="0.2">
      <c r="B475" s="49"/>
      <c r="C475" s="49"/>
      <c r="D475" s="12"/>
    </row>
    <row r="476" spans="2:4" s="48" customFormat="1" ht="10.199999999999999" x14ac:dyDescent="0.2">
      <c r="B476" s="49"/>
      <c r="C476" s="49"/>
      <c r="D476" s="12"/>
    </row>
    <row r="477" spans="2:4" s="48" customFormat="1" ht="10.199999999999999" x14ac:dyDescent="0.2">
      <c r="B477" s="49"/>
      <c r="C477" s="49"/>
      <c r="D477" s="12"/>
    </row>
    <row r="478" spans="2:4" s="48" customFormat="1" ht="10.199999999999999" x14ac:dyDescent="0.2">
      <c r="B478" s="49"/>
      <c r="C478" s="49"/>
      <c r="D478" s="12"/>
    </row>
    <row r="479" spans="2:4" s="48" customFormat="1" ht="10.199999999999999" x14ac:dyDescent="0.2">
      <c r="B479" s="49"/>
      <c r="C479" s="49"/>
      <c r="D479" s="12"/>
    </row>
    <row r="480" spans="2:4" s="48" customFormat="1" ht="10.199999999999999" x14ac:dyDescent="0.2">
      <c r="B480" s="49"/>
      <c r="C480" s="49"/>
      <c r="D480" s="12"/>
    </row>
    <row r="481" spans="2:4" s="48" customFormat="1" ht="10.199999999999999" x14ac:dyDescent="0.2">
      <c r="B481" s="49"/>
      <c r="C481" s="49"/>
      <c r="D481" s="12"/>
    </row>
    <row r="482" spans="2:4" s="48" customFormat="1" ht="10.199999999999999" x14ac:dyDescent="0.2">
      <c r="B482" s="49"/>
      <c r="C482" s="49"/>
      <c r="D482" s="12"/>
    </row>
    <row r="483" spans="2:4" s="48" customFormat="1" ht="10.199999999999999" x14ac:dyDescent="0.2">
      <c r="B483" s="49"/>
      <c r="C483" s="49"/>
      <c r="D483" s="12"/>
    </row>
    <row r="484" spans="2:4" s="48" customFormat="1" ht="10.199999999999999" x14ac:dyDescent="0.2">
      <c r="B484" s="49"/>
      <c r="C484" s="49"/>
      <c r="D484" s="12"/>
    </row>
    <row r="485" spans="2:4" s="48" customFormat="1" ht="10.199999999999999" x14ac:dyDescent="0.2">
      <c r="B485" s="49"/>
      <c r="C485" s="49"/>
      <c r="D485" s="12"/>
    </row>
    <row r="486" spans="2:4" s="48" customFormat="1" ht="10.199999999999999" x14ac:dyDescent="0.2">
      <c r="B486" s="49"/>
      <c r="C486" s="49"/>
      <c r="D486" s="12"/>
    </row>
    <row r="487" spans="2:4" s="48" customFormat="1" ht="10.199999999999999" x14ac:dyDescent="0.2">
      <c r="B487" s="49"/>
      <c r="C487" s="49"/>
      <c r="D487" s="12"/>
    </row>
    <row r="488" spans="2:4" s="48" customFormat="1" ht="10.199999999999999" x14ac:dyDescent="0.2">
      <c r="B488" s="49"/>
      <c r="C488" s="49"/>
      <c r="D488" s="12"/>
    </row>
    <row r="489" spans="2:4" s="48" customFormat="1" ht="10.199999999999999" x14ac:dyDescent="0.2">
      <c r="B489" s="49"/>
      <c r="C489" s="49"/>
      <c r="D489" s="12"/>
    </row>
    <row r="490" spans="2:4" s="48" customFormat="1" ht="10.199999999999999" x14ac:dyDescent="0.2">
      <c r="B490" s="49"/>
      <c r="C490" s="49"/>
      <c r="D490" s="12"/>
    </row>
    <row r="491" spans="2:4" s="48" customFormat="1" ht="10.199999999999999" x14ac:dyDescent="0.2">
      <c r="B491" s="49"/>
      <c r="C491" s="49"/>
      <c r="D491" s="12"/>
    </row>
    <row r="492" spans="2:4" s="48" customFormat="1" ht="10.199999999999999" x14ac:dyDescent="0.2">
      <c r="B492" s="49"/>
      <c r="C492" s="49"/>
      <c r="D492" s="12"/>
    </row>
    <row r="493" spans="2:4" s="48" customFormat="1" ht="10.199999999999999" x14ac:dyDescent="0.2">
      <c r="B493" s="49"/>
      <c r="C493" s="49"/>
      <c r="D493" s="12"/>
    </row>
    <row r="494" spans="2:4" s="48" customFormat="1" ht="10.199999999999999" x14ac:dyDescent="0.2">
      <c r="B494" s="49"/>
      <c r="C494" s="49"/>
      <c r="D494" s="12"/>
    </row>
    <row r="495" spans="2:4" s="48" customFormat="1" ht="10.199999999999999" x14ac:dyDescent="0.2">
      <c r="B495" s="49"/>
      <c r="C495" s="49"/>
      <c r="D495" s="12"/>
    </row>
    <row r="496" spans="2:4" s="48" customFormat="1" ht="10.199999999999999" x14ac:dyDescent="0.2">
      <c r="B496" s="49"/>
      <c r="C496" s="49"/>
      <c r="D496" s="12"/>
    </row>
    <row r="497" spans="2:4" s="48" customFormat="1" ht="10.199999999999999" x14ac:dyDescent="0.2">
      <c r="B497" s="49"/>
      <c r="C497" s="49"/>
      <c r="D497" s="12"/>
    </row>
    <row r="498" spans="2:4" s="48" customFormat="1" ht="10.199999999999999" x14ac:dyDescent="0.2">
      <c r="B498" s="49"/>
      <c r="C498" s="49"/>
      <c r="D498" s="12"/>
    </row>
    <row r="499" spans="2:4" s="48" customFormat="1" ht="10.199999999999999" x14ac:dyDescent="0.2">
      <c r="B499" s="49"/>
      <c r="C499" s="49"/>
      <c r="D499" s="12"/>
    </row>
    <row r="500" spans="2:4" s="48" customFormat="1" ht="10.199999999999999" x14ac:dyDescent="0.2">
      <c r="B500" s="49"/>
      <c r="C500" s="49"/>
      <c r="D500" s="12"/>
    </row>
    <row r="501" spans="2:4" s="48" customFormat="1" ht="10.199999999999999" x14ac:dyDescent="0.2">
      <c r="B501" s="49"/>
      <c r="C501" s="49"/>
      <c r="D501" s="12"/>
    </row>
    <row r="502" spans="2:4" s="48" customFormat="1" ht="10.199999999999999" x14ac:dyDescent="0.2">
      <c r="B502" s="49"/>
      <c r="C502" s="49"/>
      <c r="D502" s="12"/>
    </row>
    <row r="503" spans="2:4" s="48" customFormat="1" ht="10.199999999999999" x14ac:dyDescent="0.2">
      <c r="B503" s="49"/>
      <c r="C503" s="49"/>
      <c r="D503" s="12"/>
    </row>
    <row r="504" spans="2:4" s="48" customFormat="1" ht="10.199999999999999" x14ac:dyDescent="0.2">
      <c r="B504" s="49"/>
      <c r="C504" s="49"/>
      <c r="D504" s="12"/>
    </row>
    <row r="505" spans="2:4" s="48" customFormat="1" ht="10.199999999999999" x14ac:dyDescent="0.2">
      <c r="B505" s="49"/>
      <c r="C505" s="49"/>
      <c r="D505" s="12"/>
    </row>
    <row r="506" spans="2:4" s="48" customFormat="1" ht="10.199999999999999" x14ac:dyDescent="0.2">
      <c r="B506" s="49"/>
      <c r="C506" s="49"/>
      <c r="D506" s="12"/>
    </row>
    <row r="507" spans="2:4" s="48" customFormat="1" ht="10.199999999999999" x14ac:dyDescent="0.2">
      <c r="B507" s="49"/>
      <c r="C507" s="49"/>
      <c r="D507" s="12"/>
    </row>
    <row r="508" spans="2:4" s="48" customFormat="1" ht="10.199999999999999" x14ac:dyDescent="0.2">
      <c r="B508" s="49"/>
      <c r="C508" s="49"/>
      <c r="D508" s="12"/>
    </row>
    <row r="509" spans="2:4" s="48" customFormat="1" ht="10.199999999999999" x14ac:dyDescent="0.2">
      <c r="B509" s="49"/>
      <c r="C509" s="49"/>
      <c r="D509" s="12"/>
    </row>
    <row r="510" spans="2:4" s="48" customFormat="1" ht="10.199999999999999" x14ac:dyDescent="0.2">
      <c r="B510" s="49"/>
      <c r="C510" s="49"/>
      <c r="D510" s="12"/>
    </row>
    <row r="511" spans="2:4" s="48" customFormat="1" ht="10.199999999999999" x14ac:dyDescent="0.2">
      <c r="B511" s="49"/>
      <c r="C511" s="49"/>
      <c r="D511" s="12"/>
    </row>
    <row r="512" spans="2:4" s="48" customFormat="1" ht="10.199999999999999" x14ac:dyDescent="0.2">
      <c r="B512" s="49"/>
      <c r="C512" s="49"/>
      <c r="D512" s="12"/>
    </row>
    <row r="513" spans="2:4" s="48" customFormat="1" ht="10.199999999999999" x14ac:dyDescent="0.2">
      <c r="B513" s="49"/>
      <c r="C513" s="49"/>
      <c r="D513" s="12"/>
    </row>
    <row r="514" spans="2:4" s="48" customFormat="1" ht="10.199999999999999" x14ac:dyDescent="0.2">
      <c r="B514" s="49"/>
      <c r="C514" s="49"/>
      <c r="D514" s="12"/>
    </row>
    <row r="515" spans="2:4" s="48" customFormat="1" ht="10.199999999999999" x14ac:dyDescent="0.2">
      <c r="B515" s="49"/>
      <c r="C515" s="49"/>
      <c r="D515" s="12"/>
    </row>
    <row r="516" spans="2:4" s="48" customFormat="1" ht="10.199999999999999" x14ac:dyDescent="0.2">
      <c r="B516" s="49"/>
      <c r="C516" s="49"/>
      <c r="D516" s="12"/>
    </row>
    <row r="517" spans="2:4" s="48" customFormat="1" ht="10.199999999999999" x14ac:dyDescent="0.2">
      <c r="B517" s="49"/>
      <c r="C517" s="49"/>
      <c r="D517" s="12"/>
    </row>
    <row r="518" spans="2:4" s="48" customFormat="1" ht="10.199999999999999" x14ac:dyDescent="0.2">
      <c r="B518" s="49"/>
      <c r="C518" s="49"/>
      <c r="D518" s="12"/>
    </row>
    <row r="519" spans="2:4" s="48" customFormat="1" ht="10.199999999999999" x14ac:dyDescent="0.2">
      <c r="B519" s="49"/>
      <c r="C519" s="49"/>
      <c r="D519" s="12"/>
    </row>
    <row r="520" spans="2:4" s="48" customFormat="1" ht="10.199999999999999" x14ac:dyDescent="0.2">
      <c r="B520" s="49"/>
      <c r="C520" s="49"/>
      <c r="D520" s="12"/>
    </row>
    <row r="521" spans="2:4" s="48" customFormat="1" ht="10.199999999999999" x14ac:dyDescent="0.2">
      <c r="B521" s="49"/>
      <c r="C521" s="49"/>
      <c r="D521" s="12"/>
    </row>
    <row r="522" spans="2:4" s="48" customFormat="1" ht="10.199999999999999" x14ac:dyDescent="0.2">
      <c r="B522" s="49"/>
      <c r="C522" s="49"/>
      <c r="D522" s="12"/>
    </row>
    <row r="523" spans="2:4" s="48" customFormat="1" ht="10.199999999999999" x14ac:dyDescent="0.2">
      <c r="B523" s="49"/>
      <c r="C523" s="49"/>
      <c r="D523" s="12"/>
    </row>
    <row r="524" spans="2:4" s="48" customFormat="1" ht="10.199999999999999" x14ac:dyDescent="0.2">
      <c r="B524" s="49"/>
      <c r="C524" s="49"/>
      <c r="D524" s="12"/>
    </row>
    <row r="525" spans="2:4" s="48" customFormat="1" ht="10.199999999999999" x14ac:dyDescent="0.2">
      <c r="B525" s="49"/>
      <c r="C525" s="49"/>
      <c r="D525" s="12"/>
    </row>
    <row r="526" spans="2:4" s="48" customFormat="1" ht="10.199999999999999" x14ac:dyDescent="0.2">
      <c r="B526" s="49"/>
      <c r="C526" s="49"/>
      <c r="D526" s="12"/>
    </row>
    <row r="527" spans="2:4" s="48" customFormat="1" ht="10.199999999999999" x14ac:dyDescent="0.2">
      <c r="B527" s="49"/>
      <c r="C527" s="49"/>
      <c r="D527" s="12"/>
    </row>
    <row r="528" spans="2:4" s="48" customFormat="1" ht="10.199999999999999" x14ac:dyDescent="0.2">
      <c r="B528" s="49"/>
      <c r="C528" s="49"/>
      <c r="D528" s="12"/>
    </row>
    <row r="529" spans="2:4" s="48" customFormat="1" ht="10.199999999999999" x14ac:dyDescent="0.2">
      <c r="B529" s="49"/>
      <c r="C529" s="49"/>
      <c r="D529" s="12"/>
    </row>
    <row r="530" spans="2:4" s="48" customFormat="1" ht="10.199999999999999" x14ac:dyDescent="0.2">
      <c r="B530" s="49"/>
      <c r="C530" s="49"/>
      <c r="D530" s="12"/>
    </row>
    <row r="531" spans="2:4" s="48" customFormat="1" ht="10.199999999999999" x14ac:dyDescent="0.2">
      <c r="B531" s="49"/>
      <c r="C531" s="49"/>
      <c r="D531" s="12"/>
    </row>
    <row r="532" spans="2:4" s="48" customFormat="1" ht="10.199999999999999" x14ac:dyDescent="0.2">
      <c r="B532" s="49"/>
      <c r="C532" s="49"/>
      <c r="D532" s="12"/>
    </row>
    <row r="533" spans="2:4" s="48" customFormat="1" ht="10.199999999999999" x14ac:dyDescent="0.2">
      <c r="B533" s="49"/>
      <c r="C533" s="49"/>
      <c r="D533" s="12"/>
    </row>
    <row r="534" spans="2:4" s="48" customFormat="1" ht="10.199999999999999" x14ac:dyDescent="0.2">
      <c r="B534" s="49"/>
      <c r="C534" s="49"/>
      <c r="D534" s="12"/>
    </row>
    <row r="535" spans="2:4" s="48" customFormat="1" ht="10.199999999999999" x14ac:dyDescent="0.2">
      <c r="B535" s="49"/>
      <c r="C535" s="49"/>
      <c r="D535" s="12"/>
    </row>
    <row r="536" spans="2:4" s="48" customFormat="1" ht="10.199999999999999" x14ac:dyDescent="0.2">
      <c r="B536" s="49"/>
      <c r="C536" s="49"/>
      <c r="D536" s="12"/>
    </row>
    <row r="537" spans="2:4" s="48" customFormat="1" ht="10.199999999999999" x14ac:dyDescent="0.2">
      <c r="B537" s="49"/>
      <c r="C537" s="49"/>
      <c r="D537" s="12"/>
    </row>
    <row r="538" spans="2:4" s="48" customFormat="1" ht="10.199999999999999" x14ac:dyDescent="0.2">
      <c r="B538" s="49"/>
      <c r="C538" s="49"/>
      <c r="D538" s="12"/>
    </row>
    <row r="539" spans="2:4" s="48" customFormat="1" ht="10.199999999999999" x14ac:dyDescent="0.2">
      <c r="B539" s="49"/>
      <c r="C539" s="49"/>
      <c r="D539" s="12"/>
    </row>
    <row r="540" spans="2:4" s="48" customFormat="1" ht="10.199999999999999" x14ac:dyDescent="0.2">
      <c r="B540" s="49"/>
      <c r="C540" s="49"/>
      <c r="D540" s="12"/>
    </row>
    <row r="541" spans="2:4" s="48" customFormat="1" ht="10.199999999999999" x14ac:dyDescent="0.2">
      <c r="B541" s="49"/>
      <c r="C541" s="49"/>
      <c r="D541" s="12"/>
    </row>
    <row r="542" spans="2:4" s="48" customFormat="1" ht="10.199999999999999" x14ac:dyDescent="0.2">
      <c r="B542" s="49"/>
      <c r="C542" s="49"/>
      <c r="D542" s="12"/>
    </row>
    <row r="543" spans="2:4" s="48" customFormat="1" ht="10.199999999999999" x14ac:dyDescent="0.2">
      <c r="B543" s="49"/>
      <c r="C543" s="49"/>
      <c r="D543" s="12"/>
    </row>
    <row r="544" spans="2:4" s="48" customFormat="1" ht="10.199999999999999" x14ac:dyDescent="0.2">
      <c r="B544" s="49"/>
      <c r="C544" s="49"/>
      <c r="D544" s="12"/>
    </row>
    <row r="545" spans="2:4" s="48" customFormat="1" ht="10.199999999999999" x14ac:dyDescent="0.2">
      <c r="B545" s="49"/>
      <c r="C545" s="49"/>
      <c r="D545" s="12"/>
    </row>
    <row r="546" spans="2:4" s="48" customFormat="1" ht="10.199999999999999" x14ac:dyDescent="0.2">
      <c r="B546" s="49"/>
      <c r="C546" s="49"/>
      <c r="D546" s="12"/>
    </row>
    <row r="547" spans="2:4" s="48" customFormat="1" ht="10.199999999999999" x14ac:dyDescent="0.2">
      <c r="B547" s="49"/>
      <c r="C547" s="49"/>
      <c r="D547" s="12"/>
    </row>
    <row r="548" spans="2:4" s="48" customFormat="1" ht="10.199999999999999" x14ac:dyDescent="0.2">
      <c r="B548" s="49"/>
      <c r="C548" s="49"/>
      <c r="D548" s="12"/>
    </row>
    <row r="549" spans="2:4" s="48" customFormat="1" ht="10.199999999999999" x14ac:dyDescent="0.2">
      <c r="B549" s="49"/>
      <c r="C549" s="49"/>
      <c r="D549" s="12"/>
    </row>
    <row r="550" spans="2:4" s="48" customFormat="1" ht="10.199999999999999" x14ac:dyDescent="0.2">
      <c r="B550" s="49"/>
      <c r="C550" s="49"/>
      <c r="D550" s="12"/>
    </row>
    <row r="551" spans="2:4" s="48" customFormat="1" ht="10.199999999999999" x14ac:dyDescent="0.2">
      <c r="B551" s="49"/>
      <c r="C551" s="49"/>
      <c r="D551" s="12"/>
    </row>
    <row r="552" spans="2:4" s="48" customFormat="1" ht="10.199999999999999" x14ac:dyDescent="0.2">
      <c r="B552" s="49"/>
      <c r="C552" s="49"/>
      <c r="D552" s="12"/>
    </row>
    <row r="553" spans="2:4" s="48" customFormat="1" ht="10.199999999999999" x14ac:dyDescent="0.2">
      <c r="B553" s="49"/>
      <c r="C553" s="49"/>
      <c r="D553" s="12"/>
    </row>
    <row r="554" spans="2:4" s="48" customFormat="1" ht="10.199999999999999" x14ac:dyDescent="0.2">
      <c r="B554" s="49"/>
      <c r="C554" s="49"/>
      <c r="D554" s="12"/>
    </row>
    <row r="555" spans="2:4" s="48" customFormat="1" ht="10.199999999999999" x14ac:dyDescent="0.2">
      <c r="B555" s="49"/>
      <c r="C555" s="49"/>
      <c r="D555" s="12"/>
    </row>
    <row r="556" spans="2:4" s="48" customFormat="1" ht="10.199999999999999" x14ac:dyDescent="0.2">
      <c r="B556" s="49"/>
      <c r="C556" s="49"/>
      <c r="D556" s="12"/>
    </row>
    <row r="557" spans="2:4" s="48" customFormat="1" ht="10.199999999999999" x14ac:dyDescent="0.2">
      <c r="B557" s="49"/>
      <c r="C557" s="49"/>
      <c r="D557" s="12"/>
    </row>
    <row r="558" spans="2:4" s="48" customFormat="1" ht="10.199999999999999" x14ac:dyDescent="0.2">
      <c r="B558" s="49"/>
      <c r="C558" s="49"/>
      <c r="D558" s="12"/>
    </row>
    <row r="559" spans="2:4" s="48" customFormat="1" ht="10.199999999999999" x14ac:dyDescent="0.2">
      <c r="B559" s="49"/>
      <c r="C559" s="49"/>
      <c r="D559" s="12"/>
    </row>
    <row r="560" spans="2:4" s="48" customFormat="1" ht="10.199999999999999" x14ac:dyDescent="0.2">
      <c r="B560" s="49"/>
      <c r="C560" s="49"/>
      <c r="D560" s="12"/>
    </row>
    <row r="561" spans="2:4" s="48" customFormat="1" ht="10.199999999999999" x14ac:dyDescent="0.2">
      <c r="B561" s="49"/>
      <c r="C561" s="49"/>
      <c r="D561" s="12"/>
    </row>
    <row r="562" spans="2:4" s="48" customFormat="1" ht="10.199999999999999" x14ac:dyDescent="0.2">
      <c r="B562" s="49"/>
      <c r="C562" s="49"/>
      <c r="D562" s="12"/>
    </row>
    <row r="563" spans="2:4" s="48" customFormat="1" ht="10.199999999999999" x14ac:dyDescent="0.2">
      <c r="B563" s="49"/>
      <c r="C563" s="49"/>
      <c r="D563" s="12"/>
    </row>
    <row r="564" spans="2:4" s="48" customFormat="1" ht="10.199999999999999" x14ac:dyDescent="0.2">
      <c r="B564" s="49"/>
      <c r="C564" s="49"/>
      <c r="D564" s="12"/>
    </row>
    <row r="565" spans="2:4" s="48" customFormat="1" ht="10.199999999999999" x14ac:dyDescent="0.2">
      <c r="B565" s="49"/>
      <c r="C565" s="49"/>
      <c r="D565" s="12"/>
    </row>
    <row r="566" spans="2:4" s="48" customFormat="1" ht="10.199999999999999" x14ac:dyDescent="0.2">
      <c r="B566" s="49"/>
      <c r="C566" s="49"/>
      <c r="D566" s="12"/>
    </row>
    <row r="567" spans="2:4" s="48" customFormat="1" ht="10.199999999999999" x14ac:dyDescent="0.2">
      <c r="B567" s="49"/>
      <c r="C567" s="49"/>
      <c r="D567" s="12"/>
    </row>
    <row r="568" spans="2:4" s="48" customFormat="1" ht="10.199999999999999" x14ac:dyDescent="0.2">
      <c r="B568" s="49"/>
      <c r="C568" s="49"/>
      <c r="D568" s="12"/>
    </row>
    <row r="569" spans="2:4" s="48" customFormat="1" ht="10.199999999999999" x14ac:dyDescent="0.2">
      <c r="B569" s="49"/>
      <c r="C569" s="49"/>
      <c r="D569" s="12"/>
    </row>
    <row r="570" spans="2:4" s="48" customFormat="1" ht="10.199999999999999" x14ac:dyDescent="0.2">
      <c r="B570" s="49"/>
      <c r="C570" s="49"/>
      <c r="D570" s="12"/>
    </row>
    <row r="571" spans="2:4" s="48" customFormat="1" ht="10.199999999999999" x14ac:dyDescent="0.2">
      <c r="B571" s="49"/>
      <c r="C571" s="49"/>
      <c r="D571" s="12"/>
    </row>
    <row r="572" spans="2:4" s="48" customFormat="1" ht="10.199999999999999" x14ac:dyDescent="0.2">
      <c r="B572" s="49"/>
      <c r="C572" s="49"/>
      <c r="D572" s="12"/>
    </row>
    <row r="573" spans="2:4" s="48" customFormat="1" ht="10.199999999999999" x14ac:dyDescent="0.2">
      <c r="B573" s="49"/>
      <c r="C573" s="49"/>
      <c r="D573" s="12"/>
    </row>
    <row r="574" spans="2:4" s="48" customFormat="1" ht="10.199999999999999" x14ac:dyDescent="0.2">
      <c r="B574" s="49"/>
      <c r="C574" s="49"/>
      <c r="D574" s="12"/>
    </row>
    <row r="575" spans="2:4" s="48" customFormat="1" ht="10.199999999999999" x14ac:dyDescent="0.2">
      <c r="B575" s="49"/>
      <c r="C575" s="49"/>
      <c r="D575" s="12"/>
    </row>
    <row r="576" spans="2:4" s="48" customFormat="1" ht="10.199999999999999" x14ac:dyDescent="0.2">
      <c r="B576" s="49"/>
      <c r="C576" s="49"/>
      <c r="D576" s="12"/>
    </row>
    <row r="577" spans="2:4" s="48" customFormat="1" ht="10.199999999999999" x14ac:dyDescent="0.2">
      <c r="B577" s="49"/>
      <c r="C577" s="49"/>
      <c r="D577" s="12"/>
    </row>
    <row r="578" spans="2:4" s="48" customFormat="1" ht="10.199999999999999" x14ac:dyDescent="0.2">
      <c r="B578" s="49"/>
      <c r="C578" s="49"/>
      <c r="D578" s="12"/>
    </row>
    <row r="579" spans="2:4" s="48" customFormat="1" ht="10.199999999999999" x14ac:dyDescent="0.2">
      <c r="B579" s="49"/>
      <c r="C579" s="49"/>
      <c r="D579" s="12"/>
    </row>
    <row r="580" spans="2:4" s="48" customFormat="1" ht="10.199999999999999" x14ac:dyDescent="0.2">
      <c r="B580" s="49"/>
      <c r="C580" s="49"/>
      <c r="D580" s="12"/>
    </row>
    <row r="581" spans="2:4" s="48" customFormat="1" ht="10.199999999999999" x14ac:dyDescent="0.2">
      <c r="B581" s="49"/>
      <c r="C581" s="49"/>
      <c r="D581" s="12"/>
    </row>
    <row r="582" spans="2:4" s="48" customFormat="1" ht="10.199999999999999" x14ac:dyDescent="0.2">
      <c r="B582" s="49"/>
      <c r="C582" s="49"/>
      <c r="D582" s="12"/>
    </row>
    <row r="583" spans="2:4" s="48" customFormat="1" ht="10.199999999999999" x14ac:dyDescent="0.2">
      <c r="B583" s="49"/>
      <c r="C583" s="49"/>
      <c r="D583" s="12"/>
    </row>
    <row r="584" spans="2:4" s="48" customFormat="1" ht="10.199999999999999" x14ac:dyDescent="0.2">
      <c r="B584" s="49"/>
      <c r="C584" s="49"/>
      <c r="D584" s="12"/>
    </row>
    <row r="585" spans="2:4" s="48" customFormat="1" ht="10.199999999999999" x14ac:dyDescent="0.2">
      <c r="B585" s="49"/>
      <c r="C585" s="49"/>
      <c r="D585" s="12"/>
    </row>
    <row r="586" spans="2:4" s="48" customFormat="1" ht="10.199999999999999" x14ac:dyDescent="0.2">
      <c r="B586" s="49"/>
      <c r="C586" s="49"/>
      <c r="D586" s="12"/>
    </row>
    <row r="587" spans="2:4" s="48" customFormat="1" ht="10.199999999999999" x14ac:dyDescent="0.2">
      <c r="B587" s="49"/>
      <c r="C587" s="49"/>
      <c r="D587" s="12"/>
    </row>
    <row r="588" spans="2:4" s="48" customFormat="1" ht="10.199999999999999" x14ac:dyDescent="0.2">
      <c r="B588" s="49"/>
      <c r="C588" s="49"/>
      <c r="D588" s="12"/>
    </row>
    <row r="589" spans="2:4" s="48" customFormat="1" ht="10.199999999999999" x14ac:dyDescent="0.2">
      <c r="B589" s="49"/>
      <c r="C589" s="49"/>
      <c r="D589" s="12"/>
    </row>
    <row r="590" spans="2:4" s="48" customFormat="1" ht="10.199999999999999" x14ac:dyDescent="0.2">
      <c r="B590" s="49"/>
      <c r="C590" s="49"/>
      <c r="D590" s="12"/>
    </row>
    <row r="591" spans="2:4" s="48" customFormat="1" ht="10.199999999999999" x14ac:dyDescent="0.2">
      <c r="B591" s="49"/>
      <c r="C591" s="49"/>
      <c r="D591" s="12"/>
    </row>
    <row r="592" spans="2:4" s="48" customFormat="1" ht="10.199999999999999" x14ac:dyDescent="0.2">
      <c r="B592" s="49"/>
      <c r="C592" s="49"/>
      <c r="D592" s="12"/>
    </row>
    <row r="593" spans="2:4" s="48" customFormat="1" ht="10.199999999999999" x14ac:dyDescent="0.2">
      <c r="B593" s="49"/>
      <c r="C593" s="49"/>
      <c r="D593" s="12"/>
    </row>
    <row r="594" spans="2:4" s="48" customFormat="1" ht="10.199999999999999" x14ac:dyDescent="0.2">
      <c r="B594" s="49"/>
      <c r="C594" s="49"/>
      <c r="D594" s="12"/>
    </row>
    <row r="595" spans="2:4" s="48" customFormat="1" ht="10.199999999999999" x14ac:dyDescent="0.2">
      <c r="B595" s="49"/>
      <c r="C595" s="49"/>
      <c r="D595" s="12"/>
    </row>
    <row r="596" spans="2:4" s="48" customFormat="1" ht="10.199999999999999" x14ac:dyDescent="0.2">
      <c r="B596" s="49"/>
      <c r="C596" s="49"/>
      <c r="D596" s="12"/>
    </row>
    <row r="597" spans="2:4" s="48" customFormat="1" ht="10.199999999999999" x14ac:dyDescent="0.2">
      <c r="B597" s="49"/>
      <c r="C597" s="49"/>
      <c r="D597" s="12"/>
    </row>
    <row r="598" spans="2:4" s="48" customFormat="1" ht="10.199999999999999" x14ac:dyDescent="0.2">
      <c r="B598" s="49"/>
      <c r="C598" s="49"/>
      <c r="D598" s="12"/>
    </row>
    <row r="599" spans="2:4" s="48" customFormat="1" ht="10.199999999999999" x14ac:dyDescent="0.2">
      <c r="B599" s="49"/>
      <c r="C599" s="49"/>
      <c r="D599" s="12"/>
    </row>
    <row r="600" spans="2:4" s="48" customFormat="1" ht="10.199999999999999" x14ac:dyDescent="0.2">
      <c r="B600" s="49"/>
      <c r="C600" s="49"/>
      <c r="D600" s="12"/>
    </row>
    <row r="601" spans="2:4" s="48" customFormat="1" ht="10.199999999999999" x14ac:dyDescent="0.2">
      <c r="B601" s="49"/>
      <c r="C601" s="49"/>
      <c r="D601" s="12"/>
    </row>
    <row r="602" spans="2:4" s="48" customFormat="1" ht="10.199999999999999" x14ac:dyDescent="0.2">
      <c r="B602" s="49"/>
      <c r="C602" s="49"/>
      <c r="D602" s="12"/>
    </row>
    <row r="603" spans="2:4" s="48" customFormat="1" ht="10.199999999999999" x14ac:dyDescent="0.2">
      <c r="B603" s="49"/>
      <c r="C603" s="49"/>
      <c r="D603" s="12"/>
    </row>
    <row r="604" spans="2:4" s="48" customFormat="1" ht="10.199999999999999" x14ac:dyDescent="0.2">
      <c r="B604" s="49"/>
      <c r="C604" s="49"/>
      <c r="D604" s="12"/>
    </row>
    <row r="605" spans="2:4" s="48" customFormat="1" ht="10.199999999999999" x14ac:dyDescent="0.2">
      <c r="B605" s="49"/>
      <c r="C605" s="49"/>
      <c r="D605" s="12"/>
    </row>
    <row r="606" spans="2:4" s="48" customFormat="1" ht="10.199999999999999" x14ac:dyDescent="0.2">
      <c r="B606" s="49"/>
      <c r="C606" s="49"/>
      <c r="D606" s="12"/>
    </row>
    <row r="607" spans="2:4" s="48" customFormat="1" ht="10.199999999999999" x14ac:dyDescent="0.2">
      <c r="B607" s="49"/>
      <c r="C607" s="49"/>
      <c r="D607" s="12"/>
    </row>
    <row r="608" spans="2:4" s="48" customFormat="1" ht="10.199999999999999" x14ac:dyDescent="0.2">
      <c r="B608" s="49"/>
      <c r="C608" s="49"/>
      <c r="D608" s="12"/>
    </row>
    <row r="609" spans="2:4" s="48" customFormat="1" ht="10.199999999999999" x14ac:dyDescent="0.2">
      <c r="B609" s="49"/>
      <c r="C609" s="49"/>
      <c r="D609" s="12"/>
    </row>
    <row r="610" spans="2:4" s="48" customFormat="1" ht="10.199999999999999" x14ac:dyDescent="0.2">
      <c r="B610" s="49"/>
      <c r="C610" s="49"/>
      <c r="D610" s="12"/>
    </row>
    <row r="611" spans="2:4" s="48" customFormat="1" ht="10.199999999999999" x14ac:dyDescent="0.2">
      <c r="B611" s="49"/>
      <c r="C611" s="49"/>
      <c r="D611" s="12"/>
    </row>
    <row r="612" spans="2:4" s="48" customFormat="1" ht="10.199999999999999" x14ac:dyDescent="0.2">
      <c r="B612" s="49"/>
      <c r="C612" s="49"/>
      <c r="D612" s="12"/>
    </row>
    <row r="613" spans="2:4" s="48" customFormat="1" ht="10.199999999999999" x14ac:dyDescent="0.2">
      <c r="B613" s="49"/>
      <c r="C613" s="49"/>
      <c r="D613" s="12"/>
    </row>
    <row r="614" spans="2:4" s="48" customFormat="1" ht="10.199999999999999" x14ac:dyDescent="0.2">
      <c r="B614" s="49"/>
      <c r="C614" s="49"/>
      <c r="D614" s="12"/>
    </row>
    <row r="615" spans="2:4" s="48" customFormat="1" ht="10.199999999999999" x14ac:dyDescent="0.2">
      <c r="B615" s="49"/>
      <c r="C615" s="49"/>
      <c r="D615" s="12"/>
    </row>
    <row r="616" spans="2:4" s="48" customFormat="1" ht="10.199999999999999" x14ac:dyDescent="0.2">
      <c r="B616" s="49"/>
      <c r="C616" s="49"/>
      <c r="D616" s="12"/>
    </row>
    <row r="617" spans="2:4" s="48" customFormat="1" ht="10.199999999999999" x14ac:dyDescent="0.2">
      <c r="B617" s="49"/>
      <c r="C617" s="49"/>
      <c r="D617" s="12"/>
    </row>
    <row r="618" spans="2:4" s="48" customFormat="1" ht="10.199999999999999" x14ac:dyDescent="0.2">
      <c r="B618" s="49"/>
      <c r="C618" s="49"/>
      <c r="D618" s="12"/>
    </row>
    <row r="619" spans="2:4" s="48" customFormat="1" ht="10.199999999999999" x14ac:dyDescent="0.2">
      <c r="B619" s="49"/>
      <c r="C619" s="49"/>
      <c r="D619" s="12"/>
    </row>
    <row r="620" spans="2:4" s="48" customFormat="1" ht="10.199999999999999" x14ac:dyDescent="0.2">
      <c r="B620" s="49"/>
      <c r="C620" s="49"/>
      <c r="D620" s="12"/>
    </row>
    <row r="621" spans="2:4" s="48" customFormat="1" ht="10.199999999999999" x14ac:dyDescent="0.2">
      <c r="B621" s="49"/>
      <c r="C621" s="49"/>
      <c r="D621" s="12"/>
    </row>
    <row r="622" spans="2:4" s="48" customFormat="1" ht="10.199999999999999" x14ac:dyDescent="0.2">
      <c r="B622" s="49"/>
      <c r="C622" s="49"/>
      <c r="D622" s="12"/>
    </row>
    <row r="623" spans="2:4" s="48" customFormat="1" ht="10.199999999999999" x14ac:dyDescent="0.2">
      <c r="B623" s="49"/>
      <c r="C623" s="49"/>
      <c r="D623" s="12"/>
    </row>
    <row r="624" spans="2:4" s="48" customFormat="1" ht="10.199999999999999" x14ac:dyDescent="0.2">
      <c r="B624" s="49"/>
      <c r="C624" s="49"/>
      <c r="D624" s="12"/>
    </row>
    <row r="625" spans="2:4" s="48" customFormat="1" ht="10.199999999999999" x14ac:dyDescent="0.2">
      <c r="B625" s="49"/>
      <c r="C625" s="49"/>
      <c r="D625" s="12"/>
    </row>
    <row r="626" spans="2:4" s="48" customFormat="1" ht="10.199999999999999" x14ac:dyDescent="0.2">
      <c r="B626" s="49"/>
      <c r="C626" s="49"/>
      <c r="D626" s="12"/>
    </row>
    <row r="627" spans="2:4" s="48" customFormat="1" ht="10.199999999999999" x14ac:dyDescent="0.2">
      <c r="B627" s="49"/>
      <c r="C627" s="49"/>
      <c r="D627" s="12"/>
    </row>
    <row r="628" spans="2:4" s="48" customFormat="1" ht="10.199999999999999" x14ac:dyDescent="0.2">
      <c r="B628" s="49"/>
      <c r="C628" s="49"/>
      <c r="D628" s="12"/>
    </row>
    <row r="629" spans="2:4" s="48" customFormat="1" ht="10.199999999999999" x14ac:dyDescent="0.2">
      <c r="B629" s="49"/>
      <c r="C629" s="49"/>
      <c r="D629" s="12"/>
    </row>
    <row r="630" spans="2:4" s="48" customFormat="1" ht="10.199999999999999" x14ac:dyDescent="0.2">
      <c r="B630" s="49"/>
      <c r="C630" s="49"/>
      <c r="D630" s="12"/>
    </row>
    <row r="631" spans="2:4" s="48" customFormat="1" ht="10.199999999999999" x14ac:dyDescent="0.2">
      <c r="B631" s="49"/>
      <c r="C631" s="49"/>
      <c r="D631" s="12"/>
    </row>
    <row r="632" spans="2:4" s="48" customFormat="1" ht="10.199999999999999" x14ac:dyDescent="0.2">
      <c r="B632" s="49"/>
      <c r="C632" s="49"/>
      <c r="D632" s="12"/>
    </row>
    <row r="633" spans="2:4" s="48" customFormat="1" ht="10.199999999999999" x14ac:dyDescent="0.2">
      <c r="B633" s="49"/>
      <c r="C633" s="49"/>
      <c r="D633" s="12"/>
    </row>
    <row r="634" spans="2:4" s="48" customFormat="1" ht="10.199999999999999" x14ac:dyDescent="0.2">
      <c r="B634" s="49"/>
      <c r="C634" s="49"/>
      <c r="D634" s="12"/>
    </row>
    <row r="635" spans="2:4" s="48" customFormat="1" ht="10.199999999999999" x14ac:dyDescent="0.2">
      <c r="B635" s="49"/>
      <c r="C635" s="49"/>
      <c r="D635" s="12"/>
    </row>
    <row r="636" spans="2:4" s="48" customFormat="1" ht="10.199999999999999" x14ac:dyDescent="0.2">
      <c r="B636" s="49"/>
      <c r="C636" s="49"/>
      <c r="D636" s="12"/>
    </row>
    <row r="637" spans="2:4" s="48" customFormat="1" ht="10.199999999999999" x14ac:dyDescent="0.2">
      <c r="B637" s="49"/>
      <c r="C637" s="49"/>
      <c r="D637" s="12"/>
    </row>
    <row r="638" spans="2:4" s="48" customFormat="1" ht="10.199999999999999" x14ac:dyDescent="0.2">
      <c r="B638" s="49"/>
      <c r="C638" s="49"/>
      <c r="D638" s="12"/>
    </row>
    <row r="639" spans="2:4" s="48" customFormat="1" ht="10.199999999999999" x14ac:dyDescent="0.2">
      <c r="B639" s="49"/>
      <c r="C639" s="49"/>
      <c r="D639" s="12"/>
    </row>
    <row r="640" spans="2:4" s="48" customFormat="1" ht="10.199999999999999" x14ac:dyDescent="0.2">
      <c r="B640" s="49"/>
      <c r="C640" s="49"/>
      <c r="D640" s="12"/>
    </row>
    <row r="641" spans="2:4" s="48" customFormat="1" ht="10.199999999999999" x14ac:dyDescent="0.2">
      <c r="B641" s="49"/>
      <c r="C641" s="49"/>
      <c r="D641" s="12"/>
    </row>
    <row r="642" spans="2:4" s="48" customFormat="1" ht="10.199999999999999" x14ac:dyDescent="0.2">
      <c r="B642" s="49"/>
      <c r="C642" s="49"/>
      <c r="D642" s="12"/>
    </row>
    <row r="643" spans="2:4" s="48" customFormat="1" ht="10.199999999999999" x14ac:dyDescent="0.2">
      <c r="B643" s="49"/>
      <c r="C643" s="49"/>
      <c r="D643" s="12"/>
    </row>
    <row r="644" spans="2:4" s="48" customFormat="1" ht="10.199999999999999" x14ac:dyDescent="0.2">
      <c r="B644" s="49"/>
      <c r="C644" s="49"/>
      <c r="D644" s="12"/>
    </row>
    <row r="645" spans="2:4" s="48" customFormat="1" ht="10.199999999999999" x14ac:dyDescent="0.2">
      <c r="B645" s="49"/>
      <c r="C645" s="49"/>
      <c r="D645" s="12"/>
    </row>
    <row r="646" spans="2:4" s="48" customFormat="1" ht="10.199999999999999" x14ac:dyDescent="0.2">
      <c r="B646" s="49"/>
      <c r="C646" s="49"/>
      <c r="D646" s="12"/>
    </row>
    <row r="647" spans="2:4" s="48" customFormat="1" ht="10.199999999999999" x14ac:dyDescent="0.2">
      <c r="B647" s="49"/>
      <c r="C647" s="49"/>
      <c r="D647" s="12"/>
    </row>
    <row r="648" spans="2:4" s="48" customFormat="1" ht="10.199999999999999" x14ac:dyDescent="0.2">
      <c r="B648" s="49"/>
      <c r="C648" s="49"/>
      <c r="D648" s="12"/>
    </row>
    <row r="649" spans="2:4" s="48" customFormat="1" ht="10.199999999999999" x14ac:dyDescent="0.2">
      <c r="B649" s="49"/>
      <c r="C649" s="49"/>
      <c r="D649" s="12"/>
    </row>
    <row r="650" spans="2:4" s="48" customFormat="1" ht="10.199999999999999" x14ac:dyDescent="0.2">
      <c r="B650" s="49"/>
      <c r="C650" s="49"/>
      <c r="D650" s="12"/>
    </row>
    <row r="651" spans="2:4" s="48" customFormat="1" ht="10.199999999999999" x14ac:dyDescent="0.2">
      <c r="B651" s="49"/>
      <c r="C651" s="49"/>
      <c r="D651" s="12"/>
    </row>
    <row r="652" spans="2:4" s="48" customFormat="1" ht="10.199999999999999" x14ac:dyDescent="0.2">
      <c r="B652" s="49"/>
      <c r="C652" s="49"/>
      <c r="D652" s="12"/>
    </row>
    <row r="653" spans="2:4" s="48" customFormat="1" ht="10.199999999999999" x14ac:dyDescent="0.2">
      <c r="B653" s="49"/>
      <c r="C653" s="49"/>
      <c r="D653" s="12"/>
    </row>
    <row r="654" spans="2:4" s="48" customFormat="1" ht="10.199999999999999" x14ac:dyDescent="0.2">
      <c r="B654" s="49"/>
      <c r="C654" s="49"/>
      <c r="D654" s="12"/>
    </row>
    <row r="655" spans="2:4" s="48" customFormat="1" ht="10.199999999999999" x14ac:dyDescent="0.2">
      <c r="B655" s="49"/>
      <c r="C655" s="49"/>
      <c r="D655" s="12"/>
    </row>
    <row r="656" spans="2:4" s="48" customFormat="1" ht="10.199999999999999" x14ac:dyDescent="0.2">
      <c r="B656" s="49"/>
      <c r="C656" s="49"/>
      <c r="D656" s="12"/>
    </row>
    <row r="657" spans="2:4" s="48" customFormat="1" ht="10.199999999999999" x14ac:dyDescent="0.2">
      <c r="B657" s="49"/>
      <c r="C657" s="49"/>
      <c r="D657" s="12"/>
    </row>
    <row r="658" spans="2:4" s="48" customFormat="1" ht="10.199999999999999" x14ac:dyDescent="0.2">
      <c r="B658" s="49"/>
      <c r="C658" s="49"/>
      <c r="D658" s="12"/>
    </row>
    <row r="659" spans="2:4" s="48" customFormat="1" ht="10.199999999999999" x14ac:dyDescent="0.2">
      <c r="B659" s="49"/>
      <c r="C659" s="49"/>
      <c r="D659" s="12"/>
    </row>
    <row r="660" spans="2:4" s="48" customFormat="1" ht="10.199999999999999" x14ac:dyDescent="0.2">
      <c r="B660" s="49"/>
      <c r="C660" s="49"/>
      <c r="D660" s="12"/>
    </row>
    <row r="661" spans="2:4" s="48" customFormat="1" ht="10.199999999999999" x14ac:dyDescent="0.2">
      <c r="B661" s="49"/>
      <c r="C661" s="49"/>
      <c r="D661" s="12"/>
    </row>
    <row r="662" spans="2:4" s="48" customFormat="1" ht="10.199999999999999" x14ac:dyDescent="0.2">
      <c r="B662" s="49"/>
      <c r="C662" s="49"/>
      <c r="D662" s="12"/>
    </row>
    <row r="663" spans="2:4" s="48" customFormat="1" ht="10.199999999999999" x14ac:dyDescent="0.2">
      <c r="B663" s="49"/>
      <c r="C663" s="49"/>
      <c r="D663" s="12"/>
    </row>
    <row r="664" spans="2:4" s="48" customFormat="1" ht="10.199999999999999" x14ac:dyDescent="0.2">
      <c r="B664" s="49"/>
      <c r="C664" s="49"/>
      <c r="D664" s="12"/>
    </row>
    <row r="665" spans="2:4" s="48" customFormat="1" ht="10.199999999999999" x14ac:dyDescent="0.2">
      <c r="B665" s="49"/>
      <c r="C665" s="49"/>
      <c r="D665" s="12"/>
    </row>
    <row r="666" spans="2:4" s="48" customFormat="1" ht="10.199999999999999" x14ac:dyDescent="0.2">
      <c r="B666" s="49"/>
      <c r="C666" s="49"/>
      <c r="D666" s="12"/>
    </row>
    <row r="667" spans="2:4" s="48" customFormat="1" ht="10.199999999999999" x14ac:dyDescent="0.2">
      <c r="B667" s="49"/>
      <c r="C667" s="49"/>
      <c r="D667" s="12"/>
    </row>
    <row r="668" spans="2:4" s="48" customFormat="1" ht="10.199999999999999" x14ac:dyDescent="0.2">
      <c r="B668" s="49"/>
      <c r="C668" s="49"/>
      <c r="D668" s="12"/>
    </row>
    <row r="669" spans="2:4" s="48" customFormat="1" ht="10.199999999999999" x14ac:dyDescent="0.2">
      <c r="B669" s="49"/>
      <c r="C669" s="49"/>
      <c r="D669" s="12"/>
    </row>
    <row r="670" spans="2:4" s="48" customFormat="1" ht="10.199999999999999" x14ac:dyDescent="0.2">
      <c r="B670" s="49"/>
      <c r="C670" s="49"/>
      <c r="D670" s="12"/>
    </row>
    <row r="671" spans="2:4" s="48" customFormat="1" ht="10.199999999999999" x14ac:dyDescent="0.2">
      <c r="B671" s="49"/>
      <c r="C671" s="49"/>
      <c r="D671" s="12"/>
    </row>
    <row r="672" spans="2:4" s="48" customFormat="1" ht="10.199999999999999" x14ac:dyDescent="0.2">
      <c r="B672" s="49"/>
      <c r="C672" s="49"/>
      <c r="D672" s="12"/>
    </row>
    <row r="673" spans="2:4" s="48" customFormat="1" ht="10.199999999999999" x14ac:dyDescent="0.2">
      <c r="B673" s="49"/>
      <c r="C673" s="49"/>
      <c r="D673" s="12"/>
    </row>
    <row r="674" spans="2:4" s="48" customFormat="1" ht="10.199999999999999" x14ac:dyDescent="0.2">
      <c r="B674" s="49"/>
      <c r="C674" s="49"/>
      <c r="D674" s="12"/>
    </row>
    <row r="675" spans="2:4" s="48" customFormat="1" ht="10.199999999999999" x14ac:dyDescent="0.2">
      <c r="B675" s="49"/>
      <c r="C675" s="49"/>
      <c r="D675" s="12"/>
    </row>
    <row r="676" spans="2:4" s="48" customFormat="1" ht="10.199999999999999" x14ac:dyDescent="0.2">
      <c r="B676" s="49"/>
      <c r="C676" s="49"/>
      <c r="D676" s="12"/>
    </row>
    <row r="677" spans="2:4" s="48" customFormat="1" ht="10.199999999999999" x14ac:dyDescent="0.2">
      <c r="B677" s="49"/>
      <c r="C677" s="49"/>
      <c r="D677" s="12"/>
    </row>
    <row r="678" spans="2:4" s="48" customFormat="1" ht="10.199999999999999" x14ac:dyDescent="0.2">
      <c r="B678" s="49"/>
      <c r="C678" s="49"/>
      <c r="D678" s="12"/>
    </row>
    <row r="679" spans="2:4" s="48" customFormat="1" ht="10.199999999999999" x14ac:dyDescent="0.2">
      <c r="B679" s="49"/>
      <c r="C679" s="49"/>
      <c r="D679" s="12"/>
    </row>
    <row r="680" spans="2:4" s="48" customFormat="1" ht="10.199999999999999" x14ac:dyDescent="0.2">
      <c r="B680" s="49"/>
      <c r="C680" s="49"/>
      <c r="D680" s="12"/>
    </row>
    <row r="681" spans="2:4" s="48" customFormat="1" ht="10.199999999999999" x14ac:dyDescent="0.2">
      <c r="B681" s="49"/>
      <c r="C681" s="49"/>
      <c r="D681" s="12"/>
    </row>
    <row r="682" spans="2:4" s="48" customFormat="1" ht="10.199999999999999" x14ac:dyDescent="0.2">
      <c r="B682" s="49"/>
      <c r="C682" s="49"/>
      <c r="D682" s="12"/>
    </row>
    <row r="683" spans="2:4" s="48" customFormat="1" ht="10.199999999999999" x14ac:dyDescent="0.2">
      <c r="B683" s="49"/>
      <c r="C683" s="49"/>
      <c r="D683" s="12"/>
    </row>
    <row r="684" spans="2:4" s="48" customFormat="1" ht="10.199999999999999" x14ac:dyDescent="0.2">
      <c r="B684" s="49"/>
      <c r="C684" s="49"/>
      <c r="D684" s="12"/>
    </row>
    <row r="685" spans="2:4" s="48" customFormat="1" ht="10.199999999999999" x14ac:dyDescent="0.2">
      <c r="B685" s="49"/>
      <c r="C685" s="49"/>
      <c r="D685" s="12"/>
    </row>
    <row r="686" spans="2:4" s="48" customFormat="1" ht="10.199999999999999" x14ac:dyDescent="0.2">
      <c r="B686" s="49"/>
      <c r="C686" s="49"/>
      <c r="D686" s="12"/>
    </row>
    <row r="687" spans="2:4" s="48" customFormat="1" ht="10.199999999999999" x14ac:dyDescent="0.2">
      <c r="B687" s="49"/>
      <c r="C687" s="49"/>
      <c r="D687" s="12"/>
    </row>
    <row r="688" spans="2:4" s="48" customFormat="1" ht="10.199999999999999" x14ac:dyDescent="0.2">
      <c r="B688" s="49"/>
      <c r="C688" s="49"/>
      <c r="D688" s="12"/>
    </row>
    <row r="689" spans="2:4" s="48" customFormat="1" ht="10.199999999999999" x14ac:dyDescent="0.2">
      <c r="B689" s="49"/>
      <c r="C689" s="49"/>
      <c r="D689" s="12"/>
    </row>
    <row r="690" spans="2:4" s="48" customFormat="1" ht="10.199999999999999" x14ac:dyDescent="0.2">
      <c r="B690" s="49"/>
      <c r="C690" s="49"/>
      <c r="D690" s="12"/>
    </row>
    <row r="691" spans="2:4" s="48" customFormat="1" ht="10.199999999999999" x14ac:dyDescent="0.2">
      <c r="B691" s="49"/>
      <c r="C691" s="49"/>
      <c r="D691" s="12"/>
    </row>
    <row r="692" spans="2:4" s="48" customFormat="1" ht="10.199999999999999" x14ac:dyDescent="0.2">
      <c r="B692" s="49"/>
      <c r="C692" s="49"/>
      <c r="D692" s="12"/>
    </row>
    <row r="693" spans="2:4" s="48" customFormat="1" ht="10.199999999999999" x14ac:dyDescent="0.2">
      <c r="B693" s="49"/>
      <c r="C693" s="49"/>
      <c r="D693" s="12"/>
    </row>
    <row r="694" spans="2:4" s="48" customFormat="1" ht="10.199999999999999" x14ac:dyDescent="0.2">
      <c r="B694" s="49"/>
      <c r="C694" s="49"/>
      <c r="D694" s="12"/>
    </row>
    <row r="695" spans="2:4" s="48" customFormat="1" ht="10.199999999999999" x14ac:dyDescent="0.2">
      <c r="B695" s="49"/>
      <c r="C695" s="49"/>
      <c r="D695" s="12"/>
    </row>
    <row r="696" spans="2:4" s="48" customFormat="1" ht="10.199999999999999" x14ac:dyDescent="0.2">
      <c r="B696" s="49"/>
      <c r="C696" s="49"/>
      <c r="D696" s="12"/>
    </row>
    <row r="697" spans="2:4" s="48" customFormat="1" ht="10.199999999999999" x14ac:dyDescent="0.2">
      <c r="B697" s="49"/>
      <c r="C697" s="49"/>
      <c r="D697" s="12"/>
    </row>
    <row r="698" spans="2:4" s="48" customFormat="1" ht="10.199999999999999" x14ac:dyDescent="0.2">
      <c r="B698" s="49"/>
      <c r="C698" s="49"/>
      <c r="D698" s="12"/>
    </row>
    <row r="699" spans="2:4" s="48" customFormat="1" ht="10.199999999999999" x14ac:dyDescent="0.2">
      <c r="B699" s="49"/>
      <c r="C699" s="49"/>
      <c r="D699" s="12"/>
    </row>
    <row r="700" spans="2:4" s="48" customFormat="1" ht="10.199999999999999" x14ac:dyDescent="0.2">
      <c r="B700" s="49"/>
      <c r="C700" s="49"/>
      <c r="D700" s="12"/>
    </row>
    <row r="701" spans="2:4" s="48" customFormat="1" ht="10.199999999999999" x14ac:dyDescent="0.2">
      <c r="B701" s="49"/>
      <c r="C701" s="49"/>
      <c r="D701" s="12"/>
    </row>
    <row r="702" spans="2:4" s="48" customFormat="1" ht="10.199999999999999" x14ac:dyDescent="0.2">
      <c r="B702" s="49"/>
      <c r="C702" s="49"/>
      <c r="D702" s="12"/>
    </row>
    <row r="703" spans="2:4" s="48" customFormat="1" ht="10.199999999999999" x14ac:dyDescent="0.2">
      <c r="B703" s="49"/>
      <c r="C703" s="49"/>
      <c r="D703" s="12"/>
    </row>
    <row r="704" spans="2:4" s="48" customFormat="1" ht="10.199999999999999" x14ac:dyDescent="0.2">
      <c r="B704" s="49"/>
      <c r="C704" s="49"/>
      <c r="D704" s="12"/>
    </row>
    <row r="705" spans="2:4" s="48" customFormat="1" ht="10.199999999999999" x14ac:dyDescent="0.2">
      <c r="B705" s="49"/>
      <c r="C705" s="49"/>
      <c r="D705" s="12"/>
    </row>
    <row r="706" spans="2:4" s="48" customFormat="1" ht="10.199999999999999" x14ac:dyDescent="0.2">
      <c r="B706" s="49"/>
      <c r="C706" s="49"/>
      <c r="D706" s="12"/>
    </row>
    <row r="707" spans="2:4" s="48" customFormat="1" ht="10.199999999999999" x14ac:dyDescent="0.2">
      <c r="B707" s="49"/>
      <c r="C707" s="49"/>
      <c r="D707" s="12"/>
    </row>
    <row r="708" spans="2:4" s="48" customFormat="1" ht="10.199999999999999" x14ac:dyDescent="0.2">
      <c r="B708" s="49"/>
      <c r="C708" s="49"/>
      <c r="D708" s="12"/>
    </row>
    <row r="709" spans="2:4" s="48" customFormat="1" ht="10.199999999999999" x14ac:dyDescent="0.2">
      <c r="B709" s="49"/>
      <c r="C709" s="49"/>
      <c r="D709" s="12"/>
    </row>
    <row r="710" spans="2:4" s="48" customFormat="1" ht="10.199999999999999" x14ac:dyDescent="0.2">
      <c r="B710" s="49"/>
      <c r="C710" s="49"/>
      <c r="D710" s="12"/>
    </row>
    <row r="711" spans="2:4" s="48" customFormat="1" ht="10.199999999999999" x14ac:dyDescent="0.2">
      <c r="B711" s="49"/>
      <c r="C711" s="49"/>
      <c r="D711" s="12"/>
    </row>
  </sheetData>
  <sheetProtection algorithmName="SHA-512" hashValue="xNKmzmaaTxcnEyNe4URGGbxAyoxRUm0lTV/d2nWNCaOiRJKT6F2dmDdrW5CinWhZZ9j53lBGxjJBapYs8JTo+g==" saltValue="n5CbEgMIY1Me+MUgKum04Q==" spinCount="100000" sheet="1" objects="1" scenarios="1"/>
  <conditionalFormatting sqref="F6:AZ6">
    <cfRule type="expression" dxfId="110" priority="63">
      <formula>F6&lt;&gt;""</formula>
    </cfRule>
  </conditionalFormatting>
  <conditionalFormatting sqref="F8:AZ8 F7:AZ7 F26:AZ26 F38:AZ38 F28:AZ36 F9:AZ24 F8 J8 N8 R8 V8 Z8 AD8 AH8 AL8 AP8 AT8 AX8">
    <cfRule type="expression" dxfId="109" priority="62">
      <formula>F$6&lt;&gt;""</formula>
    </cfRule>
  </conditionalFormatting>
  <conditionalFormatting sqref="F25:AZ25">
    <cfRule type="expression" dxfId="108" priority="61">
      <formula>F6&lt;&gt;""</formula>
    </cfRule>
  </conditionalFormatting>
  <conditionalFormatting sqref="F41:AZ41 F46:AZ46 F51:AZ52 S47:AZ50">
    <cfRule type="expression" dxfId="107" priority="59">
      <formula>F$6&lt;&gt;""</formula>
    </cfRule>
  </conditionalFormatting>
  <conditionalFormatting sqref="F53:AZ53">
    <cfRule type="expression" dxfId="106" priority="58">
      <formula>F6&lt;&gt;""</formula>
    </cfRule>
  </conditionalFormatting>
  <conditionalFormatting sqref="F54:AZ54">
    <cfRule type="expression" dxfId="105" priority="57">
      <formula>F6&lt;&gt;""</formula>
    </cfRule>
  </conditionalFormatting>
  <conditionalFormatting sqref="F55:AZ55">
    <cfRule type="expression" dxfId="104" priority="56">
      <formula>F6&lt;&gt;""</formula>
    </cfRule>
  </conditionalFormatting>
  <conditionalFormatting sqref="F56:AZ58">
    <cfRule type="expression" dxfId="103" priority="55">
      <formula>F$6&lt;&gt;""</formula>
    </cfRule>
  </conditionalFormatting>
  <conditionalFormatting sqref="F59:AZ59">
    <cfRule type="expression" dxfId="102" priority="54">
      <formula>F6&lt;&gt;""</formula>
    </cfRule>
  </conditionalFormatting>
  <conditionalFormatting sqref="F60:AZ70">
    <cfRule type="expression" dxfId="101" priority="53">
      <formula>F$6&lt;&gt;""</formula>
    </cfRule>
  </conditionalFormatting>
  <conditionalFormatting sqref="F73:AZ74">
    <cfRule type="expression" dxfId="100" priority="52">
      <formula>F$6&lt;&gt;""</formula>
    </cfRule>
  </conditionalFormatting>
  <conditionalFormatting sqref="F75:AZ77">
    <cfRule type="expression" dxfId="99" priority="51">
      <formula>F$6&lt;&gt;""</formula>
    </cfRule>
  </conditionalFormatting>
  <conditionalFormatting sqref="F82:AZ85">
    <cfRule type="expression" dxfId="98" priority="49">
      <formula>F$6&lt;&gt;""</formula>
    </cfRule>
  </conditionalFormatting>
  <conditionalFormatting sqref="F71:AZ71">
    <cfRule type="expression" dxfId="97" priority="48">
      <formula>F6&lt;&gt;""</formula>
    </cfRule>
  </conditionalFormatting>
  <conditionalFormatting sqref="F72:AZ72">
    <cfRule type="expression" dxfId="96" priority="47">
      <formula>F6&lt;&gt;""</formula>
    </cfRule>
  </conditionalFormatting>
  <conditionalFormatting sqref="F78:AZ81">
    <cfRule type="expression" dxfId="95" priority="46">
      <formula>F$6&lt;&gt;""</formula>
    </cfRule>
  </conditionalFormatting>
  <conditionalFormatting sqref="F86:AZ87">
    <cfRule type="expression" dxfId="94" priority="45">
      <formula>F$6&lt;&gt;""</formula>
    </cfRule>
  </conditionalFormatting>
  <conditionalFormatting sqref="F88:AZ88">
    <cfRule type="expression" dxfId="93" priority="44">
      <formula>F6&lt;&gt;""</formula>
    </cfRule>
  </conditionalFormatting>
  <conditionalFormatting sqref="F89:AZ89">
    <cfRule type="expression" dxfId="92" priority="43">
      <formula>F6&lt;&gt;""</formula>
    </cfRule>
  </conditionalFormatting>
  <conditionalFormatting sqref="F90:AZ90 L91:AZ91">
    <cfRule type="expression" dxfId="91" priority="42">
      <formula>F$6&lt;&gt;""</formula>
    </cfRule>
  </conditionalFormatting>
  <conditionalFormatting sqref="F93:AZ95">
    <cfRule type="expression" dxfId="90" priority="41">
      <formula>F$6&lt;&gt;""</formula>
    </cfRule>
  </conditionalFormatting>
  <conditionalFormatting sqref="F96:AZ96">
    <cfRule type="expression" dxfId="89" priority="39">
      <formula>F6&lt;&gt;""</formula>
    </cfRule>
  </conditionalFormatting>
  <conditionalFormatting sqref="F100:AZ115">
    <cfRule type="expression" dxfId="88" priority="38">
      <formula>F$6&lt;&gt;""</formula>
    </cfRule>
  </conditionalFormatting>
  <conditionalFormatting sqref="F99:AZ99">
    <cfRule type="expression" dxfId="87" priority="37">
      <formula>F6&lt;&gt;""</formula>
    </cfRule>
  </conditionalFormatting>
  <conditionalFormatting sqref="F116:AZ116">
    <cfRule type="expression" dxfId="86" priority="36">
      <formula>F6&lt;&gt;""</formula>
    </cfRule>
  </conditionalFormatting>
  <conditionalFormatting sqref="C10:AZ17 C28:AZ31 F41:AZ41 F46:AZ46 F51:AZ53 S47:AZ50">
    <cfRule type="expression" dxfId="85" priority="32">
      <formula>AND(C$6&lt;&gt;"",ISBLANK(C10)=TRUE)</formula>
    </cfRule>
  </conditionalFormatting>
  <conditionalFormatting sqref="C18:AZ25">
    <cfRule type="expression" dxfId="84" priority="31">
      <formula>AND(C$6&lt;&gt;"",ISBLANK(C18)=TRUE)</formula>
    </cfRule>
  </conditionalFormatting>
  <conditionalFormatting sqref="C39:AZ40">
    <cfRule type="expression" dxfId="83" priority="29">
      <formula>C$6&lt;&gt;""</formula>
    </cfRule>
  </conditionalFormatting>
  <conditionalFormatting sqref="C57:AZ60">
    <cfRule type="expression" dxfId="82" priority="27">
      <formula>AND(C$6&lt;&gt;"",ISBLANK(C57)=TRUE)</formula>
    </cfRule>
  </conditionalFormatting>
  <conditionalFormatting sqref="C63:AZ70">
    <cfRule type="expression" dxfId="81" priority="26">
      <formula>AND(C$6&lt;&gt;"",ISBLANK(C63)=TRUE)</formula>
    </cfRule>
  </conditionalFormatting>
  <conditionalFormatting sqref="C75:AZ80">
    <cfRule type="expression" dxfId="80" priority="25">
      <formula>AND(C$6&lt;&gt;"",ISBLANK(C75)=TRUE)</formula>
    </cfRule>
  </conditionalFormatting>
  <conditionalFormatting sqref="C82:AZ87">
    <cfRule type="expression" dxfId="79" priority="24">
      <formula>AND(C$6&lt;&gt;"",ISBLANK(C82)=TRUE)</formula>
    </cfRule>
  </conditionalFormatting>
  <conditionalFormatting sqref="C93:AZ95">
    <cfRule type="expression" dxfId="78" priority="23">
      <formula>AND(C$6&lt;&gt;"",ISBLANK(C93)=TRUE)</formula>
    </cfRule>
  </conditionalFormatting>
  <conditionalFormatting sqref="F101:AZ115">
    <cfRule type="expression" dxfId="77" priority="22">
      <formula>AND(F$6&lt;&gt;"",ISBLANK(F101)=TRUE)</formula>
    </cfRule>
  </conditionalFormatting>
  <conditionalFormatting sqref="B2">
    <cfRule type="expression" dxfId="76" priority="21">
      <formula>ISBLANK(B2)=TRUE</formula>
    </cfRule>
  </conditionalFormatting>
  <conditionalFormatting sqref="C53:E53">
    <cfRule type="expression" dxfId="75" priority="16">
      <formula>AND(C$6&lt;&gt;"",ISBLANK(C53)=TRUE)</formula>
    </cfRule>
  </conditionalFormatting>
  <conditionalFormatting sqref="C41:E41">
    <cfRule type="expression" dxfId="74" priority="20">
      <formula>AND(C$6&lt;&gt;"",ISBLANK(C41)=TRUE)</formula>
    </cfRule>
  </conditionalFormatting>
  <conditionalFormatting sqref="C46:E46">
    <cfRule type="expression" dxfId="73" priority="19">
      <formula>AND(C$6&lt;&gt;"",ISBLANK(C46)=TRUE)</formula>
    </cfRule>
  </conditionalFormatting>
  <conditionalFormatting sqref="C51:E51">
    <cfRule type="expression" dxfId="72" priority="18">
      <formula>AND(C$6&lt;&gt;"",ISBLANK(C51)=TRUE)</formula>
    </cfRule>
  </conditionalFormatting>
  <conditionalFormatting sqref="C52:E52">
    <cfRule type="expression" dxfId="71" priority="17">
      <formula>AND(C$6&lt;&gt;"",ISBLANK(C52)=TRUE)</formula>
    </cfRule>
  </conditionalFormatting>
  <conditionalFormatting sqref="F91:AZ91">
    <cfRule type="expression" dxfId="70" priority="15">
      <formula>F$6&lt;&gt;""</formula>
    </cfRule>
  </conditionalFormatting>
  <conditionalFormatting sqref="C91:AZ91">
    <cfRule type="expression" dxfId="69" priority="14">
      <formula>AND(C$6&lt;&gt;"",ISBLANK(C91)=TRUE)</formula>
    </cfRule>
  </conditionalFormatting>
  <conditionalFormatting sqref="C92:AZ92">
    <cfRule type="expression" dxfId="68" priority="13">
      <formula>C$6&lt;&gt;""</formula>
    </cfRule>
  </conditionalFormatting>
  <conditionalFormatting sqref="D121:AZ121">
    <cfRule type="expression" dxfId="67" priority="10">
      <formula>D121&lt;&gt;""</formula>
    </cfRule>
  </conditionalFormatting>
  <conditionalFormatting sqref="D124:AZ124">
    <cfRule type="expression" dxfId="66" priority="9">
      <formula>D124&lt;&gt;""</formula>
    </cfRule>
  </conditionalFormatting>
  <conditionalFormatting sqref="D122:AZ123">
    <cfRule type="expression" dxfId="65" priority="8">
      <formula>D122&lt;&gt;""</formula>
    </cfRule>
  </conditionalFormatting>
  <conditionalFormatting sqref="B100:E115">
    <cfRule type="expression" dxfId="64" priority="7">
      <formula>ISBLANK(B100)</formula>
    </cfRule>
  </conditionalFormatting>
  <conditionalFormatting sqref="C34:AZ36 C38:AZ38">
    <cfRule type="expression" dxfId="63" priority="6">
      <formula>AND(C$6&lt;&gt;"",ISBLANK(C34))</formula>
    </cfRule>
  </conditionalFormatting>
  <conditionalFormatting sqref="C37:AZ37">
    <cfRule type="expression" dxfId="62" priority="5">
      <formula>C$6&lt;&gt;""</formula>
    </cfRule>
  </conditionalFormatting>
  <conditionalFormatting sqref="G42:AZ45">
    <cfRule type="expression" dxfId="61" priority="68">
      <formula>G$6&lt;&gt;""</formula>
    </cfRule>
    <cfRule type="expression" dxfId="60" priority="71">
      <formula>AND(G$6&lt;&gt;"",ISBLANK(G42)=TRUE)</formula>
    </cfRule>
  </conditionalFormatting>
  <conditionalFormatting sqref="F42:F45">
    <cfRule type="expression" dxfId="59" priority="3">
      <formula>AND(F$6&lt;&gt;"",ISBLANK(F42))</formula>
    </cfRule>
  </conditionalFormatting>
  <conditionalFormatting sqref="G47:AZ50">
    <cfRule type="expression" dxfId="58" priority="73">
      <formula>G$6&lt;&gt;""</formula>
    </cfRule>
    <cfRule type="expression" dxfId="57" priority="76">
      <formula>AND(G$6&lt;&gt;"",ISBLANK(G47)=TRUE)</formula>
    </cfRule>
  </conditionalFormatting>
  <conditionalFormatting sqref="F47:F50">
    <cfRule type="expression" dxfId="56" priority="2">
      <formula>AND(F$6&lt;&gt;"",ISBLANK(F47))</formula>
    </cfRule>
  </conditionalFormatting>
  <conditionalFormatting sqref="C27:AZ27">
    <cfRule type="expression" dxfId="55" priority="1">
      <formula>C$6&lt;&gt;""</formula>
    </cfRule>
  </conditionalFormatting>
  <pageMargins left="0.24" right="0.3" top="0.39" bottom="0.38" header="0.25" footer="0.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6C49-2AC6-4232-9411-FA26EC5D39E5}">
  <dimension ref="A1:BA20"/>
  <sheetViews>
    <sheetView workbookViewId="0">
      <selection activeCell="C3" sqref="C3"/>
    </sheetView>
  </sheetViews>
  <sheetFormatPr defaultRowHeight="14.4" x14ac:dyDescent="0.3"/>
  <cols>
    <col min="1" max="1" width="41.44140625" bestFit="1" customWidth="1"/>
    <col min="2" max="2" width="18" bestFit="1" customWidth="1"/>
    <col min="3" max="49" width="12.77734375" customWidth="1"/>
  </cols>
  <sheetData>
    <row r="1" spans="1:53" x14ac:dyDescent="0.3">
      <c r="C1" s="225"/>
    </row>
    <row r="2" spans="1:53" x14ac:dyDescent="0.3">
      <c r="A2" s="239" t="s">
        <v>295</v>
      </c>
      <c r="B2" s="370" t="s">
        <v>357</v>
      </c>
      <c r="C2" s="36" t="str">
        <f>'geldstroom realisaties en proj'!F6</f>
        <v/>
      </c>
      <c r="D2" s="176" t="str">
        <f>'geldstroom realisaties en proj'!G6</f>
        <v/>
      </c>
      <c r="E2" s="176" t="str">
        <f>'geldstroom realisaties en proj'!H6</f>
        <v/>
      </c>
      <c r="F2" s="176" t="str">
        <f>'geldstroom realisaties en proj'!I6</f>
        <v/>
      </c>
      <c r="G2" s="176" t="str">
        <f>'geldstroom realisaties en proj'!J6</f>
        <v/>
      </c>
      <c r="H2" s="176" t="str">
        <f>'geldstroom realisaties en proj'!K6</f>
        <v/>
      </c>
      <c r="I2" s="176" t="str">
        <f>'geldstroom realisaties en proj'!L6</f>
        <v/>
      </c>
      <c r="J2" s="176" t="str">
        <f>'geldstroom realisaties en proj'!M6</f>
        <v/>
      </c>
      <c r="K2" s="176" t="str">
        <f>'geldstroom realisaties en proj'!N6</f>
        <v/>
      </c>
      <c r="L2" s="176" t="str">
        <f>'geldstroom realisaties en proj'!O6</f>
        <v/>
      </c>
      <c r="M2" s="176" t="str">
        <f>'geldstroom realisaties en proj'!P6</f>
        <v/>
      </c>
      <c r="N2" s="176" t="str">
        <f>'geldstroom realisaties en proj'!Q6</f>
        <v/>
      </c>
      <c r="O2" s="176" t="str">
        <f>'geldstroom realisaties en proj'!R6</f>
        <v/>
      </c>
      <c r="P2" s="176" t="str">
        <f>'geldstroom realisaties en proj'!S6</f>
        <v/>
      </c>
      <c r="Q2" s="176" t="str">
        <f>'geldstroom realisaties en proj'!T6</f>
        <v/>
      </c>
      <c r="R2" s="176" t="str">
        <f>'geldstroom realisaties en proj'!U6</f>
        <v/>
      </c>
      <c r="S2" s="176" t="str">
        <f>'geldstroom realisaties en proj'!V6</f>
        <v/>
      </c>
      <c r="T2" s="176" t="str">
        <f>'geldstroom realisaties en proj'!W6</f>
        <v/>
      </c>
      <c r="U2" s="176" t="str">
        <f>'geldstroom realisaties en proj'!X6</f>
        <v/>
      </c>
      <c r="V2" s="176" t="str">
        <f>'geldstroom realisaties en proj'!Y6</f>
        <v/>
      </c>
      <c r="W2" s="176" t="str">
        <f>'geldstroom realisaties en proj'!Z6</f>
        <v/>
      </c>
      <c r="X2" s="176" t="str">
        <f>'geldstroom realisaties en proj'!AA6</f>
        <v/>
      </c>
      <c r="Y2" s="176" t="str">
        <f>'geldstroom realisaties en proj'!AB6</f>
        <v/>
      </c>
      <c r="Z2" s="176" t="str">
        <f>'geldstroom realisaties en proj'!AC6</f>
        <v/>
      </c>
      <c r="AA2" s="176" t="str">
        <f>'geldstroom realisaties en proj'!AD6</f>
        <v/>
      </c>
      <c r="AB2" s="176" t="str">
        <f>'geldstroom realisaties en proj'!AE6</f>
        <v/>
      </c>
      <c r="AC2" s="176" t="str">
        <f>'geldstroom realisaties en proj'!AF6</f>
        <v/>
      </c>
      <c r="AD2" s="176" t="str">
        <f>'geldstroom realisaties en proj'!AG6</f>
        <v/>
      </c>
      <c r="AE2" s="176" t="str">
        <f>'geldstroom realisaties en proj'!AH6</f>
        <v/>
      </c>
      <c r="AF2" s="176" t="str">
        <f>'geldstroom realisaties en proj'!AI6</f>
        <v/>
      </c>
      <c r="AG2" s="176" t="str">
        <f>'geldstroom realisaties en proj'!AJ6</f>
        <v/>
      </c>
      <c r="AH2" s="176" t="str">
        <f>'geldstroom realisaties en proj'!AK6</f>
        <v/>
      </c>
      <c r="AI2" s="176" t="str">
        <f>'geldstroom realisaties en proj'!AL6</f>
        <v/>
      </c>
      <c r="AJ2" s="176" t="str">
        <f>'geldstroom realisaties en proj'!AM6</f>
        <v/>
      </c>
      <c r="AK2" s="176" t="str">
        <f>'geldstroom realisaties en proj'!AN6</f>
        <v/>
      </c>
      <c r="AL2" s="176" t="str">
        <f>'geldstroom realisaties en proj'!AO6</f>
        <v/>
      </c>
      <c r="AM2" s="176" t="str">
        <f>'geldstroom realisaties en proj'!AP6</f>
        <v/>
      </c>
      <c r="AN2" s="176" t="str">
        <f>'geldstroom realisaties en proj'!AQ6</f>
        <v/>
      </c>
      <c r="AO2" s="176" t="str">
        <f>'geldstroom realisaties en proj'!AR6</f>
        <v/>
      </c>
      <c r="AP2" s="176" t="str">
        <f>'geldstroom realisaties en proj'!AS6</f>
        <v/>
      </c>
      <c r="AQ2" s="176" t="str">
        <f>'geldstroom realisaties en proj'!AT6</f>
        <v/>
      </c>
      <c r="AR2" s="176" t="str">
        <f>'geldstroom realisaties en proj'!AU6</f>
        <v/>
      </c>
      <c r="AS2" s="176" t="str">
        <f>'geldstroom realisaties en proj'!AV6</f>
        <v/>
      </c>
      <c r="AT2" s="176" t="str">
        <f>'geldstroom realisaties en proj'!AW6</f>
        <v/>
      </c>
      <c r="AU2" s="176" t="str">
        <f>'geldstroom realisaties en proj'!AX6</f>
        <v/>
      </c>
      <c r="AV2" s="176" t="str">
        <f>'geldstroom realisaties en proj'!AY6</f>
        <v/>
      </c>
      <c r="AW2" s="176" t="str">
        <f>'geldstroom realisaties en proj'!AZ6</f>
        <v/>
      </c>
      <c r="AX2" s="176"/>
      <c r="AY2" s="176"/>
      <c r="AZ2" s="176"/>
      <c r="BA2" s="176"/>
    </row>
    <row r="3" spans="1:53" x14ac:dyDescent="0.3">
      <c r="A3" s="195" t="s">
        <v>296</v>
      </c>
      <c r="B3" s="180">
        <v>10</v>
      </c>
      <c r="C3" s="371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</row>
    <row r="4" spans="1:53" x14ac:dyDescent="0.3">
      <c r="A4" s="195" t="s">
        <v>299</v>
      </c>
      <c r="B4" s="373">
        <v>33</v>
      </c>
      <c r="C4" s="37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</row>
    <row r="5" spans="1:53" x14ac:dyDescent="0.3">
      <c r="A5" s="195" t="s">
        <v>300</v>
      </c>
      <c r="B5" s="373">
        <v>5</v>
      </c>
      <c r="C5" s="37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</row>
    <row r="6" spans="1:53" x14ac:dyDescent="0.3">
      <c r="A6" s="195" t="s">
        <v>301</v>
      </c>
      <c r="B6" s="373">
        <v>10</v>
      </c>
      <c r="C6" s="37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</row>
    <row r="7" spans="1:53" x14ac:dyDescent="0.3">
      <c r="A7" s="195" t="s">
        <v>297</v>
      </c>
      <c r="B7" s="373">
        <v>3</v>
      </c>
      <c r="C7" s="343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</row>
    <row r="8" spans="1:53" x14ac:dyDescent="0.3">
      <c r="A8" s="195" t="s">
        <v>358</v>
      </c>
      <c r="B8" s="373"/>
      <c r="C8" s="34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</row>
    <row r="9" spans="1:53" x14ac:dyDescent="0.3">
      <c r="A9" s="195" t="s">
        <v>359</v>
      </c>
      <c r="B9" s="373"/>
      <c r="C9" s="343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</row>
    <row r="10" spans="1:53" x14ac:dyDescent="0.3">
      <c r="A10" s="194" t="s">
        <v>360</v>
      </c>
      <c r="B10" s="374"/>
      <c r="C10" s="344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</row>
    <row r="11" spans="1:53" x14ac:dyDescent="0.3">
      <c r="A11" s="243"/>
      <c r="B11" s="243"/>
      <c r="C11" s="229"/>
      <c r="D11" s="229"/>
      <c r="E11" s="229"/>
    </row>
    <row r="12" spans="1:53" x14ac:dyDescent="0.3">
      <c r="A12" s="209" t="s">
        <v>326</v>
      </c>
      <c r="B12" s="209"/>
    </row>
    <row r="13" spans="1:53" x14ac:dyDescent="0.3">
      <c r="A13" s="183" t="s">
        <v>356</v>
      </c>
      <c r="B13" s="183"/>
    </row>
    <row r="20" spans="7:7" x14ac:dyDescent="0.3">
      <c r="G20" s="225"/>
    </row>
  </sheetData>
  <sheetProtection algorithmName="SHA-512" hashValue="bVCuzpNwUN8ZCsLYQTpOPSSLcPbyVdqkfBnuiIps+TSOPmfFierAXzj9qu75x7fnZ6uUUHeSFDpbRE9e7Pd6hg==" saltValue="3ULvxEU26Yzx9bIj9SS3Rg==" spinCount="100000" sheet="1" objects="1" scenarios="1"/>
  <conditionalFormatting sqref="F3:AZ5 F6:L6 O6:AZ6">
    <cfRule type="expression" dxfId="54" priority="8">
      <formula>F$2&lt;&gt;""</formula>
    </cfRule>
  </conditionalFormatting>
  <conditionalFormatting sqref="C3:AZ10">
    <cfRule type="expression" dxfId="53" priority="6">
      <formula>AND(C$2&lt;&gt;"",ISBLANK(C3)=TRUE)</formula>
    </cfRule>
  </conditionalFormatting>
  <conditionalFormatting sqref="M6">
    <cfRule type="expression" dxfId="52" priority="50">
      <formula>N$2&lt;&gt;""</formula>
    </cfRule>
  </conditionalFormatting>
  <conditionalFormatting sqref="M6">
    <cfRule type="expression" dxfId="51" priority="52">
      <formula>AND(N$2&lt;&gt;"",ISBLANK(M6)=TRUE)</formula>
    </cfRule>
  </conditionalFormatting>
  <conditionalFormatting sqref="D2:AW2">
    <cfRule type="expression" dxfId="50" priority="5">
      <formula>D$2&lt;&gt;""</formula>
    </cfRule>
  </conditionalFormatting>
  <conditionalFormatting sqref="D3:AW10">
    <cfRule type="expression" dxfId="49" priority="4">
      <formula>D$2&lt;&gt;""</formula>
    </cfRule>
  </conditionalFormatting>
  <conditionalFormatting sqref="D10:AW10">
    <cfRule type="expression" dxfId="48" priority="2">
      <formula>D$2&lt;&gt;""</formula>
    </cfRule>
  </conditionalFormatting>
  <conditionalFormatting sqref="B8:B10">
    <cfRule type="expression" dxfId="47" priority="1">
      <formula>ISBLANK(B8)</formula>
    </cfRule>
  </conditionalFormatting>
  <dataValidations count="1">
    <dataValidation type="whole" allowBlank="1" showInputMessage="1" showErrorMessage="1" sqref="B8:B10" xr:uid="{1D871685-8F12-4F74-A728-B659E24D8242}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XFD1048576"/>
  <sheetViews>
    <sheetView zoomScaleNormal="100" workbookViewId="0">
      <selection activeCell="B2" sqref="B2"/>
    </sheetView>
  </sheetViews>
  <sheetFormatPr defaultColWidth="9.109375" defaultRowHeight="14.4" x14ac:dyDescent="0.3"/>
  <cols>
    <col min="1" max="1" width="74.5546875" style="110" customWidth="1"/>
    <col min="2" max="11" width="14.88671875" style="110" customWidth="1"/>
    <col min="12" max="18" width="12.33203125" style="110" customWidth="1"/>
    <col min="19" max="52" width="9.88671875" style="110" bestFit="1" customWidth="1"/>
    <col min="53" max="16384" width="9.109375" style="110"/>
  </cols>
  <sheetData>
    <row r="1" spans="1:52" ht="15" thickBot="1" x14ac:dyDescent="0.35">
      <c r="A1" s="284" t="s">
        <v>0</v>
      </c>
      <c r="B1" s="285" t="str">
        <f>IF(ISBLANK(Balans!B3)=TRUE,"",Balans!B3)</f>
        <v/>
      </c>
    </row>
    <row r="2" spans="1:52" ht="15" thickBot="1" x14ac:dyDescent="0.35">
      <c r="A2" s="284" t="s">
        <v>335</v>
      </c>
      <c r="B2" s="292"/>
    </row>
    <row r="3" spans="1:52" x14ac:dyDescent="0.3">
      <c r="A3" s="205"/>
      <c r="B3" s="286"/>
    </row>
    <row r="4" spans="1:52" ht="43.2" x14ac:dyDescent="0.3">
      <c r="A4" s="154" t="s">
        <v>178</v>
      </c>
      <c r="B4" s="117"/>
      <c r="C4" s="241"/>
      <c r="D4" s="241"/>
      <c r="I4" s="241"/>
    </row>
    <row r="5" spans="1:52" x14ac:dyDescent="0.3">
      <c r="B5" s="153">
        <v>2017</v>
      </c>
      <c r="C5" s="153">
        <v>2018</v>
      </c>
      <c r="D5" s="153">
        <v>2019</v>
      </c>
      <c r="E5" s="153">
        <v>2020</v>
      </c>
      <c r="F5" s="153">
        <v>2021</v>
      </c>
      <c r="G5" s="199">
        <v>2022</v>
      </c>
      <c r="H5" s="202">
        <v>2023</v>
      </c>
      <c r="I5" s="202" t="str">
        <f>IF(H5="","",IF(ISNA(HLOOKUP(H5+1,'geldstroom realisaties en proj'!$C$6:$AZ$6,1,0))=TRUE,"",H5+1))</f>
        <v/>
      </c>
      <c r="J5" s="202" t="str">
        <f>IF(I5="","",IF(ISNA(HLOOKUP(I5+1,'geldstroom realisaties en proj'!$C$6:$AZ$6,1,0))=TRUE,"",I5+1))</f>
        <v/>
      </c>
      <c r="K5" s="202" t="str">
        <f>IF(J5="","",IF(ISNA(HLOOKUP(J5+1,'geldstroom realisaties en proj'!$C$6:$AZ$6,1,0))=TRUE,"",J5+1))</f>
        <v/>
      </c>
      <c r="L5" s="202" t="str">
        <f>IF(K5="","",IF(ISNA(HLOOKUP(K5+1,'geldstroom realisaties en proj'!$C$6:$AZ$6,1,0))=TRUE,"",K5+1))</f>
        <v/>
      </c>
      <c r="M5" s="202" t="str">
        <f>IF(L5="","",IF(ISNA(HLOOKUP(L5+1,'geldstroom realisaties en proj'!$C$6:$AZ$6,1,0))=TRUE,"",L5+1))</f>
        <v/>
      </c>
      <c r="N5" s="202" t="str">
        <f>IF(M5="","",IF(ISNA(HLOOKUP(M5+1,'geldstroom realisaties en proj'!$C$6:$AZ$6,1,0))=TRUE,"",M5+1))</f>
        <v/>
      </c>
      <c r="O5" s="202" t="str">
        <f>IF(N5="","",IF(ISNA(HLOOKUP(N5+1,'geldstroom realisaties en proj'!$C$6:$AZ$6,1,0))=TRUE,"",N5+1))</f>
        <v/>
      </c>
      <c r="P5" s="202" t="str">
        <f>IF(O5="","",IF(ISNA(HLOOKUP(O5+1,'geldstroom realisaties en proj'!$C$6:$AZ$6,1,0))=TRUE,"",O5+1))</f>
        <v/>
      </c>
      <c r="Q5" s="202" t="str">
        <f>IF(P5="","",IF(ISNA(HLOOKUP(P5+1,'geldstroom realisaties en proj'!$C$6:$AZ$6,1,0))=TRUE,"",P5+1))</f>
        <v/>
      </c>
      <c r="R5" s="202" t="str">
        <f>IF(Q5="","",IF(ISNA(HLOOKUP(Q5+1,'geldstroom realisaties en proj'!$C$6:$AZ$6,1,0))=TRUE,"",Q5+1))</f>
        <v/>
      </c>
      <c r="S5" s="202" t="str">
        <f>IF(R5="","",IF(ISNA(HLOOKUP(R5+1,'geldstroom realisaties en proj'!$C$6:$AZ$6,1,0))=TRUE,"",R5+1))</f>
        <v/>
      </c>
      <c r="T5" s="202" t="str">
        <f>IF(S5="","",IF(ISNA(HLOOKUP(S5+1,'geldstroom realisaties en proj'!$C$6:$AZ$6,1,0))=TRUE,"",S5+1))</f>
        <v/>
      </c>
      <c r="U5" s="202" t="str">
        <f>IF(T5="","",IF(ISNA(HLOOKUP(T5+1,'geldstroom realisaties en proj'!$C$6:$AZ$6,1,0))=TRUE,"",T5+1))</f>
        <v/>
      </c>
      <c r="V5" s="202" t="str">
        <f>IF(U5="","",IF(ISNA(HLOOKUP(U5+1,'geldstroom realisaties en proj'!$C$6:$AZ$6,1,0))=TRUE,"",U5+1))</f>
        <v/>
      </c>
      <c r="W5" s="202" t="str">
        <f>IF(V5="","",IF(ISNA(HLOOKUP(V5+1,'geldstroom realisaties en proj'!$C$6:$AZ$6,1,0))=TRUE,"",V5+1))</f>
        <v/>
      </c>
      <c r="X5" s="202" t="str">
        <f>IF(W5="","",IF(ISNA(HLOOKUP(W5+1,'geldstroom realisaties en proj'!$C$6:$AZ$6,1,0))=TRUE,"",W5+1))</f>
        <v/>
      </c>
      <c r="Y5" s="202" t="str">
        <f>IF(X5="","",IF(ISNA(HLOOKUP(X5+1,'geldstroom realisaties en proj'!$C$6:$AZ$6,1,0))=TRUE,"",X5+1))</f>
        <v/>
      </c>
      <c r="Z5" s="202" t="str">
        <f>IF(Y5="","",IF(ISNA(HLOOKUP(Y5+1,'geldstroom realisaties en proj'!$C$6:$AZ$6,1,0))=TRUE,"",Y5+1))</f>
        <v/>
      </c>
      <c r="AA5" s="202" t="str">
        <f>IF(Z5="","",IF(ISNA(HLOOKUP(Z5+1,'geldstroom realisaties en proj'!$C$6:$AZ$6,1,0))=TRUE,"",Z5+1))</f>
        <v/>
      </c>
      <c r="AB5" s="202" t="str">
        <f>IF(AA5="","",IF(ISNA(HLOOKUP(AA5+1,'geldstroom realisaties en proj'!$C$6:$AZ$6,1,0))=TRUE,"",AA5+1))</f>
        <v/>
      </c>
      <c r="AC5" s="202" t="str">
        <f>IF(AB5="","",IF(ISNA(HLOOKUP(AB5+1,'geldstroom realisaties en proj'!$C$6:$AZ$6,1,0))=TRUE,"",AB5+1))</f>
        <v/>
      </c>
      <c r="AD5" s="202" t="str">
        <f>IF(AC5="","",IF(ISNA(HLOOKUP(AC5+1,'geldstroom realisaties en proj'!$C$6:$AZ$6,1,0))=TRUE,"",AC5+1))</f>
        <v/>
      </c>
      <c r="AE5" s="202" t="str">
        <f>IF(AD5="","",IF(ISNA(HLOOKUP(AD5+1,'geldstroom realisaties en proj'!$C$6:$AZ$6,1,0))=TRUE,"",AD5+1))</f>
        <v/>
      </c>
      <c r="AF5" s="202" t="str">
        <f>IF(AE5="","",IF(ISNA(HLOOKUP(AE5+1,'geldstroom realisaties en proj'!$C$6:$AZ$6,1,0))=TRUE,"",AE5+1))</f>
        <v/>
      </c>
      <c r="AG5" s="202" t="str">
        <f>IF(AF5="","",IF(ISNA(HLOOKUP(AF5+1,'geldstroom realisaties en proj'!$C$6:$AZ$6,1,0))=TRUE,"",AF5+1))</f>
        <v/>
      </c>
      <c r="AH5" s="202" t="str">
        <f>IF(AG5="","",IF(ISNA(HLOOKUP(AG5+1,'geldstroom realisaties en proj'!$C$6:$AZ$6,1,0))=TRUE,"",AG5+1))</f>
        <v/>
      </c>
      <c r="AI5" s="202" t="str">
        <f>IF(AH5="","",IF(ISNA(HLOOKUP(AH5+1,'geldstroom realisaties en proj'!$C$6:$AZ$6,1,0))=TRUE,"",AH5+1))</f>
        <v/>
      </c>
      <c r="AJ5" s="202" t="str">
        <f>IF(AI5="","",IF(ISNA(HLOOKUP(AI5+1,'geldstroom realisaties en proj'!$C$6:$AZ$6,1,0))=TRUE,"",AI5+1))</f>
        <v/>
      </c>
      <c r="AK5" s="202" t="str">
        <f>IF(AJ5="","",IF(ISNA(HLOOKUP(AJ5+1,'geldstroom realisaties en proj'!$C$6:$AZ$6,1,0))=TRUE,"",AJ5+1))</f>
        <v/>
      </c>
      <c r="AL5" s="202" t="str">
        <f>IF(AK5="","",IF(ISNA(HLOOKUP(AK5+1,'geldstroom realisaties en proj'!$C$6:$AZ$6,1,0))=TRUE,"",AK5+1))</f>
        <v/>
      </c>
      <c r="AM5" s="202" t="str">
        <f>IF(AL5="","",IF(ISNA(HLOOKUP(AL5+1,'geldstroom realisaties en proj'!$C$6:$AZ$6,1,0))=TRUE,"",AL5+1))</f>
        <v/>
      </c>
      <c r="AN5" s="202" t="str">
        <f>IF(AM5="","",IF(ISNA(HLOOKUP(AM5+1,'geldstroom realisaties en proj'!$C$6:$AZ$6,1,0))=TRUE,"",AM5+1))</f>
        <v/>
      </c>
      <c r="AO5" s="202" t="str">
        <f>IF(AN5="","",IF(ISNA(HLOOKUP(AN5+1,'geldstroom realisaties en proj'!$C$6:$AZ$6,1,0))=TRUE,"",AN5+1))</f>
        <v/>
      </c>
      <c r="AP5" s="202" t="str">
        <f>IF(AO5="","",IF(ISNA(HLOOKUP(AO5+1,'geldstroom realisaties en proj'!$C$6:$AZ$6,1,0))=TRUE,"",AO5+1))</f>
        <v/>
      </c>
      <c r="AQ5" s="202" t="str">
        <f>IF(AP5="","",IF(ISNA(HLOOKUP(AP5+1,'geldstroom realisaties en proj'!$C$6:$AZ$6,1,0))=TRUE,"",AP5+1))</f>
        <v/>
      </c>
      <c r="AR5" s="202" t="str">
        <f>IF(AQ5="","",IF(ISNA(HLOOKUP(AQ5+1,'geldstroom realisaties en proj'!$C$6:$AZ$6,1,0))=TRUE,"",AQ5+1))</f>
        <v/>
      </c>
      <c r="AS5" s="202" t="str">
        <f>IF(AR5="","",IF(ISNA(HLOOKUP(AR5+1,'geldstroom realisaties en proj'!$C$6:$AZ$6,1,0))=TRUE,"",AR5+1))</f>
        <v/>
      </c>
      <c r="AT5" s="202" t="str">
        <f>IF(AS5="","",IF(ISNA(HLOOKUP(AS5+1,'geldstroom realisaties en proj'!$C$6:$AZ$6,1,0))=TRUE,"",AS5+1))</f>
        <v/>
      </c>
      <c r="AU5" s="202" t="str">
        <f>IF(AT5="","",IF(ISNA(HLOOKUP(AT5+1,'geldstroom realisaties en proj'!$C$6:$AZ$6,1,0))=TRUE,"",AT5+1))</f>
        <v/>
      </c>
      <c r="AV5" s="202" t="str">
        <f>IF(AU5="","",IF(ISNA(HLOOKUP(AU5+1,'geldstroom realisaties en proj'!$C$6:$AZ$6,1,0))=TRUE,"",AU5+1))</f>
        <v/>
      </c>
      <c r="AW5" s="202" t="str">
        <f>IF(AV5="","",IF(ISNA(HLOOKUP(AV5+1,'geldstroom realisaties en proj'!$C$6:$AZ$6,1,0))=TRUE,"",AV5+1))</f>
        <v/>
      </c>
      <c r="AX5" s="202" t="str">
        <f>IF(AW5="","",IF(ISNA(HLOOKUP(AW5+1,'geldstroom realisaties en proj'!$C$6:$AZ$6,1,0))=TRUE,"",AW5+1))</f>
        <v/>
      </c>
      <c r="AY5" s="202" t="str">
        <f>IF(AX5="","",IF(ISNA(HLOOKUP(AX5+1,'geldstroom realisaties en proj'!$C$6:$AZ$6,1,0))=TRUE,"",AX5+1))</f>
        <v/>
      </c>
      <c r="AZ5" s="202" t="str">
        <f>IF(AY5="","",IF(ISNA(HLOOKUP(AY5+1,'geldstroom realisaties en proj'!$C$6:$AZ$6,1,0))=TRUE,"",AY5+1))</f>
        <v/>
      </c>
    </row>
    <row r="6" spans="1:52" ht="15" customHeight="1" x14ac:dyDescent="0.3">
      <c r="A6" s="250" t="s">
        <v>303</v>
      </c>
      <c r="B6" s="113">
        <f>IF(B5&lt;=Balans!$B$4,B7,MAX(B11:B12))</f>
        <v>0</v>
      </c>
      <c r="C6" s="113">
        <f>IF(C5&lt;=Balans!$B$4,C7,MAX(C11:C12))</f>
        <v>0</v>
      </c>
      <c r="D6" s="113">
        <f>IF(D5&lt;=Balans!$B$4,D7,MAX(D11:D12))</f>
        <v>0</v>
      </c>
      <c r="E6" s="113">
        <f>IF(E5&lt;=Balans!$B$4,E7,MAX(E11:E12))</f>
        <v>0</v>
      </c>
      <c r="F6" s="113">
        <f>IF(F5&lt;=Balans!$B$4,F7,MAX(F11:F12))</f>
        <v>0</v>
      </c>
      <c r="G6" s="113">
        <f>IF(G5&lt;=Balans!$B$4,G7,MAX(G11:G12))</f>
        <v>0</v>
      </c>
      <c r="H6" s="113">
        <f>IF(H5&lt;=Balans!$B$4,H7,MAX(H11:H12))</f>
        <v>0</v>
      </c>
      <c r="I6" s="203" t="str">
        <f>IF(I5="","",IF(I5&lt;=Balans!$B$4,I7,MAX(I11:I12)))</f>
        <v/>
      </c>
      <c r="J6" s="203" t="str">
        <f>IF(J5="","",IF(J5&lt;=Balans!$B$4,J7,MAX(J11:J12)))</f>
        <v/>
      </c>
      <c r="K6" s="203" t="str">
        <f>IF(K5="","",IF(K5&lt;=Balans!$B$4,K7,MAX(K11:K12)))</f>
        <v/>
      </c>
      <c r="L6" s="203" t="str">
        <f>IF(L5="","",IF(L5&lt;=Balans!$B$4,L7,MAX(L11:L12)))</f>
        <v/>
      </c>
      <c r="M6" s="203" t="str">
        <f>IF(M5="","",IF(M5&lt;=Balans!$B$4,M7,MAX(M11:M12)))</f>
        <v/>
      </c>
      <c r="N6" s="203" t="str">
        <f>IF(N5="","",IF(N5&lt;=Balans!$B$4,N7,MAX(N11:N12)))</f>
        <v/>
      </c>
      <c r="O6" s="203" t="str">
        <f>IF(O5="","",IF(O5&lt;=Balans!$B$4,O7,MAX(O11:O12)))</f>
        <v/>
      </c>
      <c r="P6" s="203" t="str">
        <f>IF(P5="","",IF(P5&lt;=Balans!$B$4,P7,MAX(P11:P12)))</f>
        <v/>
      </c>
      <c r="Q6" s="203" t="str">
        <f>IF(Q5="","",IF(Q5&lt;=Balans!$B$4,Q7,MAX(Q11:Q12)))</f>
        <v/>
      </c>
      <c r="R6" s="203" t="str">
        <f>IF(R5="","",IF(R5&lt;=Balans!$B$4,R7,MAX(R11:R12)))</f>
        <v/>
      </c>
      <c r="S6" s="203" t="str">
        <f>IF(S5="","",IF(S5&lt;=Balans!$B$4,S7,MAX(S11:S12)))</f>
        <v/>
      </c>
      <c r="T6" s="203" t="str">
        <f>IF(T5="","",IF(T5&lt;=Balans!$B$4,T7,MAX(T11:T12)))</f>
        <v/>
      </c>
      <c r="U6" s="203" t="str">
        <f>IF(U5="","",IF(U5&lt;=Balans!$B$4,U7,MAX(U11:U12)))</f>
        <v/>
      </c>
      <c r="V6" s="203" t="str">
        <f>IF(V5="","",IF(V5&lt;=Balans!$B$4,V7,MAX(V11:V12)))</f>
        <v/>
      </c>
      <c r="W6" s="203" t="str">
        <f>IF(W5="","",IF(W5&lt;=Balans!$B$4,W7,MAX(W11:W12)))</f>
        <v/>
      </c>
      <c r="X6" s="203" t="str">
        <f>IF(X5="","",IF(X5&lt;=Balans!$B$4,X7,MAX(X11:X12)))</f>
        <v/>
      </c>
      <c r="Y6" s="203" t="str">
        <f>IF(Y5="","",IF(Y5&lt;=Balans!$B$4,Y7,MAX(Y11:Y12)))</f>
        <v/>
      </c>
      <c r="Z6" s="203" t="str">
        <f>IF(Z5="","",IF(Z5&lt;=Balans!$B$4,Z7,MAX(Z11:Z12)))</f>
        <v/>
      </c>
      <c r="AA6" s="203" t="str">
        <f>IF(AA5="","",IF(AA5&lt;=Balans!$B$4,AA7,MAX(AA11:AA12)))</f>
        <v/>
      </c>
      <c r="AB6" s="203" t="str">
        <f>IF(AB5="","",IF(AB5&lt;=Balans!$B$4,AB7,MAX(AB11:AB12)))</f>
        <v/>
      </c>
      <c r="AC6" s="203" t="str">
        <f>IF(AC5="","",IF(AC5&lt;=Balans!$B$4,AC7,MAX(AC11:AC12)))</f>
        <v/>
      </c>
      <c r="AD6" s="203" t="str">
        <f>IF(AD5="","",IF(AD5&lt;=Balans!$B$4,AD7,MAX(AD11:AD12)))</f>
        <v/>
      </c>
      <c r="AE6" s="203" t="str">
        <f>IF(AE5="","",IF(AE5&lt;=Balans!$B$4,AE7,MAX(AE11:AE12)))</f>
        <v/>
      </c>
      <c r="AF6" s="203" t="str">
        <f>IF(AF5="","",IF(AF5&lt;=Balans!$B$4,AF7,MAX(AF11:AF12)))</f>
        <v/>
      </c>
      <c r="AG6" s="203" t="str">
        <f>IF(AG5="","",IF(AG5&lt;=Balans!$B$4,AG7,MAX(AG11:AG12)))</f>
        <v/>
      </c>
      <c r="AH6" s="203" t="str">
        <f>IF(AH5="","",IF(AH5&lt;=Balans!$B$4,AH7,MAX(AH11:AH12)))</f>
        <v/>
      </c>
      <c r="AI6" s="203" t="str">
        <f>IF(AI5="","",IF(AI5&lt;=Balans!$B$4,AI7,MAX(AI11:AI12)))</f>
        <v/>
      </c>
      <c r="AJ6" s="203" t="str">
        <f>IF(AJ5="","",IF(AJ5&lt;=Balans!$B$4,AJ7,MAX(AJ11:AJ12)))</f>
        <v/>
      </c>
      <c r="AK6" s="203" t="str">
        <f>IF(AK5="","",IF(AK5&lt;=Balans!$B$4,AK7,MAX(AK11:AK12)))</f>
        <v/>
      </c>
      <c r="AL6" s="203" t="str">
        <f>IF(AL5="","",IF(AL5&lt;=Balans!$B$4,AL7,MAX(AL11:AL12)))</f>
        <v/>
      </c>
      <c r="AM6" s="203" t="str">
        <f>IF(AM5="","",IF(AM5&lt;=Balans!$B$4,AM7,MAX(AM11:AM12)))</f>
        <v/>
      </c>
      <c r="AN6" s="203" t="str">
        <f>IF(AN5="","",IF(AN5&lt;=Balans!$B$4,AN7,MAX(AN11:AN12)))</f>
        <v/>
      </c>
      <c r="AO6" s="203" t="str">
        <f>IF(AO5="","",IF(AO5&lt;=Balans!$B$4,AO7,MAX(AO11:AO12)))</f>
        <v/>
      </c>
      <c r="AP6" s="203" t="str">
        <f>IF(AP5="","",IF(AP5&lt;=Balans!$B$4,AP7,MAX(AP11:AP12)))</f>
        <v/>
      </c>
      <c r="AQ6" s="203" t="str">
        <f>IF(AQ5="","",IF(AQ5&lt;=Balans!$B$4,AQ7,MAX(AQ11:AQ12)))</f>
        <v/>
      </c>
      <c r="AR6" s="203" t="str">
        <f>IF(AR5="","",IF(AR5&lt;=Balans!$B$4,AR7,MAX(AR11:AR12)))</f>
        <v/>
      </c>
      <c r="AS6" s="203" t="str">
        <f>IF(AS5="","",IF(AS5&lt;=Balans!$B$4,AS7,MAX(AS11:AS12)))</f>
        <v/>
      </c>
      <c r="AT6" s="203" t="str">
        <f>IF(AT5="","",IF(AT5&lt;=Balans!$B$4,AT7,MAX(AT11:AT12)))</f>
        <v/>
      </c>
      <c r="AU6" s="203" t="str">
        <f>IF(AU5="","",IF(AU5&lt;=Balans!$B$4,AU7,MAX(AU11:AU12)))</f>
        <v/>
      </c>
      <c r="AV6" s="203" t="str">
        <f>IF(AV5="","",IF(AV5&lt;=Balans!$B$4,AV7,MAX(AV11:AV12)))</f>
        <v/>
      </c>
      <c r="AW6" s="203" t="str">
        <f>IF(AW5="","",IF(AW5&lt;=Balans!$B$4,AW7,MAX(AW11:AW12)))</f>
        <v/>
      </c>
      <c r="AX6" s="203" t="str">
        <f>IF(AX5="","",IF(AX5&lt;=Balans!$B$4,AX7,MAX(AX11:AX12)))</f>
        <v/>
      </c>
      <c r="AY6" s="203" t="str">
        <f>IF(AY5="","",IF(AY5&lt;=Balans!$B$4,AY7,MAX(AY11:AY12)))</f>
        <v/>
      </c>
      <c r="AZ6" s="203" t="str">
        <f>IF(AZ5="","",IF(AZ5&lt;=Balans!$B$4,AZ7,MAX(AZ11:AZ12)))</f>
        <v/>
      </c>
    </row>
    <row r="7" spans="1:52" ht="15" customHeight="1" x14ac:dyDescent="0.3">
      <c r="A7" s="152" t="s">
        <v>302</v>
      </c>
      <c r="B7" s="293"/>
      <c r="C7" s="293"/>
      <c r="D7" s="293"/>
      <c r="E7" s="293"/>
      <c r="F7" s="293"/>
      <c r="G7" s="294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</row>
    <row r="8" spans="1:52" ht="15" customHeight="1" x14ac:dyDescent="0.3">
      <c r="A8" s="246"/>
      <c r="B8" s="247"/>
      <c r="C8" s="248"/>
      <c r="D8" s="248"/>
      <c r="E8" s="248"/>
      <c r="F8" s="248"/>
      <c r="G8" s="248"/>
      <c r="H8" s="248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</row>
    <row r="9" spans="1:52" ht="15" customHeight="1" x14ac:dyDescent="0.3">
      <c r="A9" s="147" t="s">
        <v>179</v>
      </c>
      <c r="B9" s="150">
        <f>IF(OR($B$2="AZ",$B$2="UZ"),B16*B27+B17*B28+B18*B29+B19*B30+B20*B31+B21*B32+B22*B33+B23*B33+B24*B34,B16*B27+B17*B28)</f>
        <v>0</v>
      </c>
      <c r="C9" s="150">
        <f t="shared" ref="C9:G9" si="0">IF(OR($B$2="AZ",$B$2="UZ"),C16*C27+C17*C28+C18*C29+C19*C30+C20*C31+C21*C32+C22*C33+C23*C33+C24*C34,C16*C27+C17*C28)</f>
        <v>0</v>
      </c>
      <c r="D9" s="150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0</v>
      </c>
      <c r="H9" s="150">
        <f>IF(OR($B$2="AZ",$B$2="UZ"),H16*H27+H17*H28+H18*H29+H19*H30+H20*H31+H21*H32+H22*H33+H23*H33+H24*H34,H16*H27+H17*H28)</f>
        <v>0</v>
      </c>
      <c r="I9" s="203" t="str">
        <f>IF(I5="","",IF(OR($B$2="AZ",$B$2="UZ"),I16*I27+I17*I28+I18*I29+I19*I30+I20*I31+I21*I32+I22*I33+I23*I33+I24*I34,I16*I27+I17*I28))</f>
        <v/>
      </c>
      <c r="J9" s="203" t="str">
        <f t="shared" ref="J9:AZ9" si="1">IF(J5="","",IF(OR($B$2="AZ",$B$2="UZ"),J16*J27+J17*J28+J18*J29+J19*J30+J20*J31+J21*J32+J22*J33+J23*J33+J24*J34,J16*J27+J17*J28))</f>
        <v/>
      </c>
      <c r="K9" s="203" t="str">
        <f t="shared" si="1"/>
        <v/>
      </c>
      <c r="L9" s="203" t="str">
        <f t="shared" si="1"/>
        <v/>
      </c>
      <c r="M9" s="203" t="str">
        <f t="shared" si="1"/>
        <v/>
      </c>
      <c r="N9" s="203" t="str">
        <f t="shared" si="1"/>
        <v/>
      </c>
      <c r="O9" s="203" t="str">
        <f t="shared" si="1"/>
        <v/>
      </c>
      <c r="P9" s="203" t="str">
        <f t="shared" si="1"/>
        <v/>
      </c>
      <c r="Q9" s="203" t="str">
        <f t="shared" si="1"/>
        <v/>
      </c>
      <c r="R9" s="203" t="str">
        <f t="shared" si="1"/>
        <v/>
      </c>
      <c r="S9" s="203" t="str">
        <f t="shared" si="1"/>
        <v/>
      </c>
      <c r="T9" s="203" t="str">
        <f t="shared" si="1"/>
        <v/>
      </c>
      <c r="U9" s="203" t="str">
        <f t="shared" si="1"/>
        <v/>
      </c>
      <c r="V9" s="203" t="str">
        <f t="shared" si="1"/>
        <v/>
      </c>
      <c r="W9" s="203" t="str">
        <f t="shared" si="1"/>
        <v/>
      </c>
      <c r="X9" s="203" t="str">
        <f t="shared" si="1"/>
        <v/>
      </c>
      <c r="Y9" s="203" t="str">
        <f t="shared" si="1"/>
        <v/>
      </c>
      <c r="Z9" s="203" t="str">
        <f t="shared" si="1"/>
        <v/>
      </c>
      <c r="AA9" s="203" t="str">
        <f t="shared" si="1"/>
        <v/>
      </c>
      <c r="AB9" s="203" t="str">
        <f t="shared" si="1"/>
        <v/>
      </c>
      <c r="AC9" s="203" t="str">
        <f t="shared" si="1"/>
        <v/>
      </c>
      <c r="AD9" s="203" t="str">
        <f t="shared" si="1"/>
        <v/>
      </c>
      <c r="AE9" s="203" t="str">
        <f t="shared" si="1"/>
        <v/>
      </c>
      <c r="AF9" s="203" t="str">
        <f t="shared" si="1"/>
        <v/>
      </c>
      <c r="AG9" s="203" t="str">
        <f t="shared" si="1"/>
        <v/>
      </c>
      <c r="AH9" s="203" t="str">
        <f t="shared" si="1"/>
        <v/>
      </c>
      <c r="AI9" s="203" t="str">
        <f t="shared" si="1"/>
        <v/>
      </c>
      <c r="AJ9" s="203" t="str">
        <f t="shared" si="1"/>
        <v/>
      </c>
      <c r="AK9" s="203" t="str">
        <f t="shared" si="1"/>
        <v/>
      </c>
      <c r="AL9" s="203" t="str">
        <f t="shared" si="1"/>
        <v/>
      </c>
      <c r="AM9" s="203" t="str">
        <f t="shared" si="1"/>
        <v/>
      </c>
      <c r="AN9" s="203" t="str">
        <f t="shared" si="1"/>
        <v/>
      </c>
      <c r="AO9" s="203" t="str">
        <f t="shared" si="1"/>
        <v/>
      </c>
      <c r="AP9" s="203" t="str">
        <f t="shared" si="1"/>
        <v/>
      </c>
      <c r="AQ9" s="203" t="str">
        <f t="shared" si="1"/>
        <v/>
      </c>
      <c r="AR9" s="203" t="str">
        <f t="shared" si="1"/>
        <v/>
      </c>
      <c r="AS9" s="203" t="str">
        <f t="shared" si="1"/>
        <v/>
      </c>
      <c r="AT9" s="203" t="str">
        <f t="shared" si="1"/>
        <v/>
      </c>
      <c r="AU9" s="203" t="str">
        <f t="shared" si="1"/>
        <v/>
      </c>
      <c r="AV9" s="203" t="str">
        <f t="shared" si="1"/>
        <v/>
      </c>
      <c r="AW9" s="203" t="str">
        <f t="shared" si="1"/>
        <v/>
      </c>
      <c r="AX9" s="203" t="str">
        <f t="shared" si="1"/>
        <v/>
      </c>
      <c r="AY9" s="203" t="str">
        <f t="shared" si="1"/>
        <v/>
      </c>
      <c r="AZ9" s="203" t="str">
        <f t="shared" si="1"/>
        <v/>
      </c>
    </row>
    <row r="10" spans="1:52" ht="15" customHeight="1" x14ac:dyDescent="0.3">
      <c r="A10" s="151" t="s">
        <v>180</v>
      </c>
      <c r="B10" s="150">
        <f>IF(AND(ISBLANK($C$37)=FALSE,B5&gt;$C$37),0.33*(SUM(B39:B51))+SUM(B52:B55),(0.33*$B$37/33)+0.33*(SUM(B39:B51))+SUM(B52:B55))</f>
        <v>0</v>
      </c>
      <c r="C10" s="150">
        <f t="shared" ref="C10:F10" si="2">IF(AND(ISBLANK($C$37)=FALSE,C5&gt;$C$37),0.33*(SUM(C39:C51))+SUM(C52:C55),(0.33*$B$37/33)+0.33*(SUM(C39:C51))+SUM(C52:C55))</f>
        <v>0</v>
      </c>
      <c r="D10" s="150">
        <f t="shared" si="2"/>
        <v>0</v>
      </c>
      <c r="E10" s="150">
        <f t="shared" si="2"/>
        <v>0</v>
      </c>
      <c r="F10" s="150">
        <f t="shared" si="2"/>
        <v>0</v>
      </c>
      <c r="G10" s="150">
        <f>IF(AND(ISBLANK($C$37)=FALSE,G5&gt;$C$37),0.33*(SUM(G39:G51))+SUM(G52:G55),(0.33*$B$37/33)+0.33*(SUM(G39:G51))+SUM(G52:G55))</f>
        <v>0</v>
      </c>
      <c r="H10" s="203">
        <f>IF(H5="","",IF(AND(ISBLANK($C$37)=FALSE,H5&gt;$C$37),0.33*(SUM(H39:H51))+SUM(H52:H55),(0.33*$B$37/33)+0.33*(SUM(H39:H51))+SUM(H52:H55)))</f>
        <v>0</v>
      </c>
      <c r="I10" s="203" t="str">
        <f t="shared" ref="I10:AZ10" si="3">IF(I5="","",IF(AND(ISBLANK($C$37)=FALSE,I5&gt;$C$37),0.33*(SUM(I39:I51))+SUM(I52:I55),(0.33*$B$37/33)+0.33*(SUM(I39:I51))+SUM(I52:I55)))</f>
        <v/>
      </c>
      <c r="J10" s="203" t="str">
        <f t="shared" si="3"/>
        <v/>
      </c>
      <c r="K10" s="203" t="str">
        <f t="shared" si="3"/>
        <v/>
      </c>
      <c r="L10" s="203" t="str">
        <f>IF(L5="","",IF(AND(ISBLANK($C$37)=FALSE,L5&gt;$C$37),0.33*(SUM(L39:L51))+SUM(L52:L55),(0.33*$B$37/33)+0.33*(SUM(L39:L51))+SUM(L52:L55)))</f>
        <v/>
      </c>
      <c r="M10" s="203" t="str">
        <f t="shared" si="3"/>
        <v/>
      </c>
      <c r="N10" s="203" t="str">
        <f t="shared" si="3"/>
        <v/>
      </c>
      <c r="O10" s="203" t="str">
        <f t="shared" si="3"/>
        <v/>
      </c>
      <c r="P10" s="203" t="str">
        <f t="shared" si="3"/>
        <v/>
      </c>
      <c r="Q10" s="203" t="str">
        <f t="shared" si="3"/>
        <v/>
      </c>
      <c r="R10" s="203" t="str">
        <f t="shared" si="3"/>
        <v/>
      </c>
      <c r="S10" s="203" t="str">
        <f t="shared" si="3"/>
        <v/>
      </c>
      <c r="T10" s="203" t="str">
        <f t="shared" si="3"/>
        <v/>
      </c>
      <c r="U10" s="203" t="str">
        <f t="shared" si="3"/>
        <v/>
      </c>
      <c r="V10" s="203" t="str">
        <f t="shared" si="3"/>
        <v/>
      </c>
      <c r="W10" s="203" t="str">
        <f t="shared" si="3"/>
        <v/>
      </c>
      <c r="X10" s="203" t="str">
        <f t="shared" si="3"/>
        <v/>
      </c>
      <c r="Y10" s="203" t="str">
        <f t="shared" si="3"/>
        <v/>
      </c>
      <c r="Z10" s="203" t="str">
        <f t="shared" si="3"/>
        <v/>
      </c>
      <c r="AA10" s="203" t="str">
        <f t="shared" si="3"/>
        <v/>
      </c>
      <c r="AB10" s="203" t="str">
        <f t="shared" si="3"/>
        <v/>
      </c>
      <c r="AC10" s="203" t="str">
        <f t="shared" si="3"/>
        <v/>
      </c>
      <c r="AD10" s="203" t="str">
        <f t="shared" si="3"/>
        <v/>
      </c>
      <c r="AE10" s="203" t="str">
        <f t="shared" si="3"/>
        <v/>
      </c>
      <c r="AF10" s="203" t="str">
        <f t="shared" si="3"/>
        <v/>
      </c>
      <c r="AG10" s="203" t="str">
        <f t="shared" si="3"/>
        <v/>
      </c>
      <c r="AH10" s="203" t="str">
        <f t="shared" si="3"/>
        <v/>
      </c>
      <c r="AI10" s="203" t="str">
        <f t="shared" si="3"/>
        <v/>
      </c>
      <c r="AJ10" s="203" t="str">
        <f t="shared" si="3"/>
        <v/>
      </c>
      <c r="AK10" s="203" t="str">
        <f t="shared" si="3"/>
        <v/>
      </c>
      <c r="AL10" s="203" t="str">
        <f t="shared" si="3"/>
        <v/>
      </c>
      <c r="AM10" s="203" t="str">
        <f t="shared" si="3"/>
        <v/>
      </c>
      <c r="AN10" s="203" t="str">
        <f t="shared" si="3"/>
        <v/>
      </c>
      <c r="AO10" s="203" t="str">
        <f t="shared" si="3"/>
        <v/>
      </c>
      <c r="AP10" s="203" t="str">
        <f t="shared" si="3"/>
        <v/>
      </c>
      <c r="AQ10" s="203" t="str">
        <f t="shared" si="3"/>
        <v/>
      </c>
      <c r="AR10" s="203" t="str">
        <f t="shared" si="3"/>
        <v/>
      </c>
      <c r="AS10" s="203" t="str">
        <f t="shared" si="3"/>
        <v/>
      </c>
      <c r="AT10" s="203" t="str">
        <f t="shared" si="3"/>
        <v/>
      </c>
      <c r="AU10" s="203" t="str">
        <f t="shared" si="3"/>
        <v/>
      </c>
      <c r="AV10" s="203" t="str">
        <f t="shared" si="3"/>
        <v/>
      </c>
      <c r="AW10" s="203" t="str">
        <f t="shared" si="3"/>
        <v/>
      </c>
      <c r="AX10" s="203" t="str">
        <f t="shared" si="3"/>
        <v/>
      </c>
      <c r="AY10" s="203" t="str">
        <f t="shared" si="3"/>
        <v/>
      </c>
      <c r="AZ10" s="203" t="str">
        <f t="shared" si="3"/>
        <v/>
      </c>
    </row>
    <row r="11" spans="1:52" ht="15" customHeight="1" x14ac:dyDescent="0.3">
      <c r="A11" s="170" t="s">
        <v>181</v>
      </c>
      <c r="B11" s="171">
        <f t="shared" ref="B11:G11" si="4">(B9-B10)*1.1</f>
        <v>0</v>
      </c>
      <c r="C11" s="171">
        <f t="shared" si="4"/>
        <v>0</v>
      </c>
      <c r="D11" s="171">
        <f t="shared" si="4"/>
        <v>0</v>
      </c>
      <c r="E11" s="171">
        <f t="shared" si="4"/>
        <v>0</v>
      </c>
      <c r="F11" s="171">
        <f t="shared" si="4"/>
        <v>0</v>
      </c>
      <c r="G11" s="171">
        <f t="shared" si="4"/>
        <v>0</v>
      </c>
      <c r="H11" s="204">
        <f>IF(H5="","",(H9-H10)*1.1)</f>
        <v>0</v>
      </c>
      <c r="I11" s="204" t="str">
        <f>IF(I5="","",(I9-I10)*1.1)</f>
        <v/>
      </c>
      <c r="J11" s="204" t="str">
        <f>IF(J5="","",(J9-J10)*1.1)</f>
        <v/>
      </c>
      <c r="K11" s="204" t="str">
        <f t="shared" ref="K11:AZ11" si="5">IF(K5="","",(K9-K10)*1.1)</f>
        <v/>
      </c>
      <c r="L11" s="204" t="str">
        <f t="shared" si="5"/>
        <v/>
      </c>
      <c r="M11" s="204" t="str">
        <f t="shared" si="5"/>
        <v/>
      </c>
      <c r="N11" s="204" t="str">
        <f t="shared" si="5"/>
        <v/>
      </c>
      <c r="O11" s="204" t="str">
        <f t="shared" si="5"/>
        <v/>
      </c>
      <c r="P11" s="204" t="str">
        <f t="shared" si="5"/>
        <v/>
      </c>
      <c r="Q11" s="204" t="str">
        <f t="shared" si="5"/>
        <v/>
      </c>
      <c r="R11" s="204" t="str">
        <f t="shared" si="5"/>
        <v/>
      </c>
      <c r="S11" s="204" t="str">
        <f t="shared" si="5"/>
        <v/>
      </c>
      <c r="T11" s="204" t="str">
        <f t="shared" si="5"/>
        <v/>
      </c>
      <c r="U11" s="204" t="str">
        <f t="shared" si="5"/>
        <v/>
      </c>
      <c r="V11" s="204" t="str">
        <f t="shared" si="5"/>
        <v/>
      </c>
      <c r="W11" s="204" t="str">
        <f t="shared" si="5"/>
        <v/>
      </c>
      <c r="X11" s="204" t="str">
        <f t="shared" si="5"/>
        <v/>
      </c>
      <c r="Y11" s="204" t="str">
        <f t="shared" si="5"/>
        <v/>
      </c>
      <c r="Z11" s="204" t="str">
        <f t="shared" si="5"/>
        <v/>
      </c>
      <c r="AA11" s="204" t="str">
        <f t="shared" si="5"/>
        <v/>
      </c>
      <c r="AB11" s="204" t="str">
        <f t="shared" si="5"/>
        <v/>
      </c>
      <c r="AC11" s="204" t="str">
        <f t="shared" si="5"/>
        <v/>
      </c>
      <c r="AD11" s="204" t="str">
        <f t="shared" si="5"/>
        <v/>
      </c>
      <c r="AE11" s="204" t="str">
        <f t="shared" si="5"/>
        <v/>
      </c>
      <c r="AF11" s="204" t="str">
        <f t="shared" si="5"/>
        <v/>
      </c>
      <c r="AG11" s="204" t="str">
        <f t="shared" si="5"/>
        <v/>
      </c>
      <c r="AH11" s="204" t="str">
        <f t="shared" si="5"/>
        <v/>
      </c>
      <c r="AI11" s="204" t="str">
        <f t="shared" si="5"/>
        <v/>
      </c>
      <c r="AJ11" s="204" t="str">
        <f t="shared" si="5"/>
        <v/>
      </c>
      <c r="AK11" s="204" t="str">
        <f t="shared" si="5"/>
        <v/>
      </c>
      <c r="AL11" s="204" t="str">
        <f t="shared" si="5"/>
        <v/>
      </c>
      <c r="AM11" s="204" t="str">
        <f t="shared" si="5"/>
        <v/>
      </c>
      <c r="AN11" s="204" t="str">
        <f t="shared" si="5"/>
        <v/>
      </c>
      <c r="AO11" s="204" t="str">
        <f t="shared" si="5"/>
        <v/>
      </c>
      <c r="AP11" s="204" t="str">
        <f t="shared" si="5"/>
        <v/>
      </c>
      <c r="AQ11" s="204" t="str">
        <f t="shared" si="5"/>
        <v/>
      </c>
      <c r="AR11" s="204" t="str">
        <f t="shared" si="5"/>
        <v/>
      </c>
      <c r="AS11" s="204" t="str">
        <f t="shared" si="5"/>
        <v/>
      </c>
      <c r="AT11" s="204" t="str">
        <f t="shared" si="5"/>
        <v/>
      </c>
      <c r="AU11" s="204" t="str">
        <f t="shared" si="5"/>
        <v/>
      </c>
      <c r="AV11" s="204" t="str">
        <f t="shared" si="5"/>
        <v/>
      </c>
      <c r="AW11" s="204" t="str">
        <f t="shared" si="5"/>
        <v/>
      </c>
      <c r="AX11" s="204" t="str">
        <f t="shared" si="5"/>
        <v/>
      </c>
      <c r="AY11" s="204" t="str">
        <f t="shared" si="5"/>
        <v/>
      </c>
      <c r="AZ11" s="204" t="str">
        <f t="shared" si="5"/>
        <v/>
      </c>
    </row>
    <row r="12" spans="1:52" ht="15" customHeight="1" x14ac:dyDescent="0.3">
      <c r="A12" s="249" t="s">
        <v>182</v>
      </c>
      <c r="B12" s="150">
        <f t="shared" ref="B12:G12" si="6">$B$58</f>
        <v>0</v>
      </c>
      <c r="C12" s="150">
        <f t="shared" si="6"/>
        <v>0</v>
      </c>
      <c r="D12" s="150">
        <f t="shared" si="6"/>
        <v>0</v>
      </c>
      <c r="E12" s="150">
        <f t="shared" si="6"/>
        <v>0</v>
      </c>
      <c r="F12" s="150">
        <f t="shared" si="6"/>
        <v>0</v>
      </c>
      <c r="G12" s="150">
        <f t="shared" si="6"/>
        <v>0</v>
      </c>
      <c r="H12" s="203">
        <f t="shared" ref="H12:AZ12" si="7">IF(H5="","",$B$58)</f>
        <v>0</v>
      </c>
      <c r="I12" s="203" t="str">
        <f t="shared" si="7"/>
        <v/>
      </c>
      <c r="J12" s="203" t="str">
        <f t="shared" si="7"/>
        <v/>
      </c>
      <c r="K12" s="203" t="str">
        <f t="shared" si="7"/>
        <v/>
      </c>
      <c r="L12" s="203" t="str">
        <f t="shared" si="7"/>
        <v/>
      </c>
      <c r="M12" s="203" t="str">
        <f t="shared" si="7"/>
        <v/>
      </c>
      <c r="N12" s="203" t="str">
        <f t="shared" si="7"/>
        <v/>
      </c>
      <c r="O12" s="203" t="str">
        <f t="shared" si="7"/>
        <v/>
      </c>
      <c r="P12" s="203" t="str">
        <f t="shared" si="7"/>
        <v/>
      </c>
      <c r="Q12" s="203" t="str">
        <f t="shared" si="7"/>
        <v/>
      </c>
      <c r="R12" s="203" t="str">
        <f t="shared" si="7"/>
        <v/>
      </c>
      <c r="S12" s="203" t="str">
        <f t="shared" si="7"/>
        <v/>
      </c>
      <c r="T12" s="203" t="str">
        <f t="shared" si="7"/>
        <v/>
      </c>
      <c r="U12" s="203" t="str">
        <f t="shared" si="7"/>
        <v/>
      </c>
      <c r="V12" s="203" t="str">
        <f t="shared" si="7"/>
        <v/>
      </c>
      <c r="W12" s="203" t="str">
        <f t="shared" si="7"/>
        <v/>
      </c>
      <c r="X12" s="203" t="str">
        <f t="shared" si="7"/>
        <v/>
      </c>
      <c r="Y12" s="203" t="str">
        <f t="shared" si="7"/>
        <v/>
      </c>
      <c r="Z12" s="203" t="str">
        <f t="shared" si="7"/>
        <v/>
      </c>
      <c r="AA12" s="203" t="str">
        <f t="shared" si="7"/>
        <v/>
      </c>
      <c r="AB12" s="203" t="str">
        <f t="shared" si="7"/>
        <v/>
      </c>
      <c r="AC12" s="203" t="str">
        <f t="shared" si="7"/>
        <v/>
      </c>
      <c r="AD12" s="203" t="str">
        <f t="shared" si="7"/>
        <v/>
      </c>
      <c r="AE12" s="203" t="str">
        <f t="shared" si="7"/>
        <v/>
      </c>
      <c r="AF12" s="203" t="str">
        <f t="shared" si="7"/>
        <v/>
      </c>
      <c r="AG12" s="203" t="str">
        <f t="shared" si="7"/>
        <v/>
      </c>
      <c r="AH12" s="203" t="str">
        <f t="shared" si="7"/>
        <v/>
      </c>
      <c r="AI12" s="203" t="str">
        <f t="shared" si="7"/>
        <v/>
      </c>
      <c r="AJ12" s="203" t="str">
        <f t="shared" si="7"/>
        <v/>
      </c>
      <c r="AK12" s="203" t="str">
        <f t="shared" si="7"/>
        <v/>
      </c>
      <c r="AL12" s="203" t="str">
        <f t="shared" si="7"/>
        <v/>
      </c>
      <c r="AM12" s="203" t="str">
        <f t="shared" si="7"/>
        <v/>
      </c>
      <c r="AN12" s="203" t="str">
        <f t="shared" si="7"/>
        <v/>
      </c>
      <c r="AO12" s="203" t="str">
        <f t="shared" si="7"/>
        <v/>
      </c>
      <c r="AP12" s="203" t="str">
        <f t="shared" si="7"/>
        <v/>
      </c>
      <c r="AQ12" s="203" t="str">
        <f t="shared" si="7"/>
        <v/>
      </c>
      <c r="AR12" s="203" t="str">
        <f t="shared" si="7"/>
        <v/>
      </c>
      <c r="AS12" s="203" t="str">
        <f t="shared" si="7"/>
        <v/>
      </c>
      <c r="AT12" s="203" t="str">
        <f t="shared" si="7"/>
        <v/>
      </c>
      <c r="AU12" s="203" t="str">
        <f t="shared" si="7"/>
        <v/>
      </c>
      <c r="AV12" s="203" t="str">
        <f t="shared" si="7"/>
        <v/>
      </c>
      <c r="AW12" s="203" t="str">
        <f t="shared" si="7"/>
        <v/>
      </c>
      <c r="AX12" s="203" t="str">
        <f t="shared" si="7"/>
        <v/>
      </c>
      <c r="AY12" s="203" t="str">
        <f t="shared" si="7"/>
        <v/>
      </c>
      <c r="AZ12" s="203" t="str">
        <f t="shared" si="7"/>
        <v/>
      </c>
    </row>
    <row r="13" spans="1:52" ht="15" customHeight="1" x14ac:dyDescent="0.3">
      <c r="B13" s="240"/>
      <c r="C13" s="149"/>
      <c r="D13" s="149"/>
      <c r="E13" s="149"/>
      <c r="F13" s="149"/>
      <c r="G13" s="149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</row>
    <row r="14" spans="1:52" x14ac:dyDescent="0.3">
      <c r="A14" s="116" t="s">
        <v>183</v>
      </c>
      <c r="G14" s="241"/>
      <c r="I14" s="242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</row>
    <row r="15" spans="1:52" ht="12.75" customHeight="1" x14ac:dyDescent="0.3">
      <c r="A15" s="148" t="s">
        <v>340</v>
      </c>
      <c r="B15" s="147"/>
      <c r="C15" s="172">
        <f>(103.72/101.81)-1</f>
        <v>1.8760436106472822E-2</v>
      </c>
      <c r="D15" s="173">
        <f>(106.01/101.81)-1</f>
        <v>4.1253314998526802E-2</v>
      </c>
      <c r="E15" s="173">
        <f>(106.76/101.81)-1</f>
        <v>4.8619978391120755E-2</v>
      </c>
      <c r="F15" s="173">
        <f>(107.72/101.81)-1</f>
        <v>5.8049307533641015E-2</v>
      </c>
      <c r="G15" s="244">
        <f>(111.97/101.81)-1</f>
        <v>9.9793733425007414E-2</v>
      </c>
      <c r="H15" s="245">
        <f>(111.97/101.81)-1</f>
        <v>9.9793733425007414E-2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</row>
    <row r="16" spans="1:52" x14ac:dyDescent="0.3">
      <c r="A16" s="146" t="str">
        <f>IF(B2="AZ","per bed AZ (incl. IZ en NIC)",IF(B2="UZ","per bed UZ (incl. IZ en NIC)",IF(B2="PZ","per bed PZ",IF(B2="RZ","per bed RZ",""))))</f>
        <v/>
      </c>
      <c r="B16" s="145">
        <f>IF(B2="AZ",3512.23,IF(B2="UZ",5491.85,IF(OR(B2="RZ",B2="PZ"),3359.01,0)))</f>
        <v>0</v>
      </c>
      <c r="C16" s="287">
        <f>B16*(103.72/101.81)</f>
        <v>0</v>
      </c>
      <c r="D16" s="145">
        <f>B16*(106.01/101.81)</f>
        <v>0</v>
      </c>
      <c r="E16" s="145">
        <f>B16*(106.76/101.81)</f>
        <v>0</v>
      </c>
      <c r="F16" s="145">
        <f>B16*(107.72/101.81)</f>
        <v>0</v>
      </c>
      <c r="G16" s="144">
        <f t="shared" ref="G16:G17" si="8">B16*(1+G$15)</f>
        <v>0</v>
      </c>
      <c r="H16" s="207">
        <f>IF(H5="","",B16*(1+H$15))</f>
        <v>0</v>
      </c>
      <c r="I16" s="207" t="str">
        <f>IF(I5="","",$B$16*(1+I$15))</f>
        <v/>
      </c>
      <c r="J16" s="207" t="str">
        <f t="shared" ref="J16:AZ16" si="9">IF(J5="","",$B$16*(1+J$15))</f>
        <v/>
      </c>
      <c r="K16" s="207" t="str">
        <f t="shared" si="9"/>
        <v/>
      </c>
      <c r="L16" s="207" t="str">
        <f t="shared" si="9"/>
        <v/>
      </c>
      <c r="M16" s="207" t="str">
        <f t="shared" si="9"/>
        <v/>
      </c>
      <c r="N16" s="207" t="str">
        <f t="shared" si="9"/>
        <v/>
      </c>
      <c r="O16" s="207" t="str">
        <f t="shared" si="9"/>
        <v/>
      </c>
      <c r="P16" s="207" t="str">
        <f t="shared" si="9"/>
        <v/>
      </c>
      <c r="Q16" s="207" t="str">
        <f t="shared" si="9"/>
        <v/>
      </c>
      <c r="R16" s="207" t="str">
        <f t="shared" si="9"/>
        <v/>
      </c>
      <c r="S16" s="207" t="str">
        <f t="shared" si="9"/>
        <v/>
      </c>
      <c r="T16" s="207" t="str">
        <f t="shared" si="9"/>
        <v/>
      </c>
      <c r="U16" s="207" t="str">
        <f t="shared" si="9"/>
        <v/>
      </c>
      <c r="V16" s="207" t="str">
        <f t="shared" si="9"/>
        <v/>
      </c>
      <c r="W16" s="207" t="str">
        <f t="shared" si="9"/>
        <v/>
      </c>
      <c r="X16" s="207" t="str">
        <f t="shared" si="9"/>
        <v/>
      </c>
      <c r="Y16" s="207" t="str">
        <f t="shared" si="9"/>
        <v/>
      </c>
      <c r="Z16" s="207" t="str">
        <f t="shared" si="9"/>
        <v/>
      </c>
      <c r="AA16" s="207" t="str">
        <f t="shared" si="9"/>
        <v/>
      </c>
      <c r="AB16" s="207" t="str">
        <f t="shared" si="9"/>
        <v/>
      </c>
      <c r="AC16" s="207" t="str">
        <f t="shared" si="9"/>
        <v/>
      </c>
      <c r="AD16" s="207" t="str">
        <f t="shared" si="9"/>
        <v/>
      </c>
      <c r="AE16" s="207" t="str">
        <f t="shared" si="9"/>
        <v/>
      </c>
      <c r="AF16" s="207" t="str">
        <f t="shared" si="9"/>
        <v/>
      </c>
      <c r="AG16" s="207" t="str">
        <f t="shared" si="9"/>
        <v/>
      </c>
      <c r="AH16" s="207" t="str">
        <f t="shared" si="9"/>
        <v/>
      </c>
      <c r="AI16" s="207" t="str">
        <f t="shared" si="9"/>
        <v/>
      </c>
      <c r="AJ16" s="207" t="str">
        <f t="shared" si="9"/>
        <v/>
      </c>
      <c r="AK16" s="207" t="str">
        <f t="shared" si="9"/>
        <v/>
      </c>
      <c r="AL16" s="207" t="str">
        <f t="shared" si="9"/>
        <v/>
      </c>
      <c r="AM16" s="207" t="str">
        <f t="shared" si="9"/>
        <v/>
      </c>
      <c r="AN16" s="207" t="str">
        <f t="shared" si="9"/>
        <v/>
      </c>
      <c r="AO16" s="207" t="str">
        <f t="shared" si="9"/>
        <v/>
      </c>
      <c r="AP16" s="207" t="str">
        <f t="shared" si="9"/>
        <v/>
      </c>
      <c r="AQ16" s="207" t="str">
        <f t="shared" si="9"/>
        <v/>
      </c>
      <c r="AR16" s="207" t="str">
        <f t="shared" si="9"/>
        <v/>
      </c>
      <c r="AS16" s="207" t="str">
        <f t="shared" si="9"/>
        <v/>
      </c>
      <c r="AT16" s="207" t="str">
        <f t="shared" si="9"/>
        <v/>
      </c>
      <c r="AU16" s="207" t="str">
        <f t="shared" si="9"/>
        <v/>
      </c>
      <c r="AV16" s="207" t="str">
        <f t="shared" si="9"/>
        <v/>
      </c>
      <c r="AW16" s="207" t="str">
        <f t="shared" si="9"/>
        <v/>
      </c>
      <c r="AX16" s="207" t="str">
        <f t="shared" si="9"/>
        <v/>
      </c>
      <c r="AY16" s="207" t="str">
        <f t="shared" si="9"/>
        <v/>
      </c>
      <c r="AZ16" s="207" t="str">
        <f t="shared" si="9"/>
        <v/>
      </c>
    </row>
    <row r="17" spans="1:52" x14ac:dyDescent="0.3">
      <c r="A17" s="143" t="str">
        <f>IF(B2="","","per plaats dagziekenhuis")</f>
        <v/>
      </c>
      <c r="B17" s="142">
        <f>IF(B2="AZ",3512.23,IF(B2="UZ",5491.85,IF(OR(B2="RZ",B2="PZ"),3359.01,0)))</f>
        <v>0</v>
      </c>
      <c r="C17" s="288">
        <f t="shared" ref="C17" si="10">B17*(103.72/101.81)</f>
        <v>0</v>
      </c>
      <c r="D17" s="142">
        <f t="shared" ref="D17" si="11">B17*(106.01/101.81)</f>
        <v>0</v>
      </c>
      <c r="E17" s="142">
        <f t="shared" ref="E17" si="12">B17*(106.76/101.81)</f>
        <v>0</v>
      </c>
      <c r="F17" s="142">
        <f t="shared" ref="F17" si="13">B17*(107.72/101.81)</f>
        <v>0</v>
      </c>
      <c r="G17" s="141">
        <f t="shared" si="8"/>
        <v>0</v>
      </c>
      <c r="H17" s="207">
        <f>IF(H5="","",B17*(1+H$15))</f>
        <v>0</v>
      </c>
      <c r="I17" s="207" t="str">
        <f>IF(I5="","",$B$17*(1+I$15))</f>
        <v/>
      </c>
      <c r="J17" s="207" t="str">
        <f t="shared" ref="J17:AZ17" si="14">IF(J5="","",$B$17*(1+J$15))</f>
        <v/>
      </c>
      <c r="K17" s="207" t="str">
        <f t="shared" si="14"/>
        <v/>
      </c>
      <c r="L17" s="207" t="str">
        <f t="shared" si="14"/>
        <v/>
      </c>
      <c r="M17" s="207" t="str">
        <f t="shared" si="14"/>
        <v/>
      </c>
      <c r="N17" s="207" t="str">
        <f t="shared" si="14"/>
        <v/>
      </c>
      <c r="O17" s="207" t="str">
        <f t="shared" si="14"/>
        <v/>
      </c>
      <c r="P17" s="207" t="str">
        <f t="shared" si="14"/>
        <v/>
      </c>
      <c r="Q17" s="207" t="str">
        <f t="shared" si="14"/>
        <v/>
      </c>
      <c r="R17" s="207" t="str">
        <f t="shared" si="14"/>
        <v/>
      </c>
      <c r="S17" s="207" t="str">
        <f t="shared" si="14"/>
        <v/>
      </c>
      <c r="T17" s="207" t="str">
        <f t="shared" si="14"/>
        <v/>
      </c>
      <c r="U17" s="207" t="str">
        <f t="shared" si="14"/>
        <v/>
      </c>
      <c r="V17" s="207" t="str">
        <f t="shared" si="14"/>
        <v/>
      </c>
      <c r="W17" s="207" t="str">
        <f t="shared" si="14"/>
        <v/>
      </c>
      <c r="X17" s="207" t="str">
        <f t="shared" si="14"/>
        <v/>
      </c>
      <c r="Y17" s="207" t="str">
        <f t="shared" si="14"/>
        <v/>
      </c>
      <c r="Z17" s="207" t="str">
        <f t="shared" si="14"/>
        <v/>
      </c>
      <c r="AA17" s="207" t="str">
        <f t="shared" si="14"/>
        <v/>
      </c>
      <c r="AB17" s="207" t="str">
        <f t="shared" si="14"/>
        <v/>
      </c>
      <c r="AC17" s="207" t="str">
        <f t="shared" si="14"/>
        <v/>
      </c>
      <c r="AD17" s="207" t="str">
        <f t="shared" si="14"/>
        <v/>
      </c>
      <c r="AE17" s="207" t="str">
        <f t="shared" si="14"/>
        <v/>
      </c>
      <c r="AF17" s="207" t="str">
        <f t="shared" si="14"/>
        <v/>
      </c>
      <c r="AG17" s="207" t="str">
        <f t="shared" si="14"/>
        <v/>
      </c>
      <c r="AH17" s="207" t="str">
        <f t="shared" si="14"/>
        <v/>
      </c>
      <c r="AI17" s="207" t="str">
        <f t="shared" si="14"/>
        <v/>
      </c>
      <c r="AJ17" s="207" t="str">
        <f t="shared" si="14"/>
        <v/>
      </c>
      <c r="AK17" s="207" t="str">
        <f t="shared" si="14"/>
        <v/>
      </c>
      <c r="AL17" s="207" t="str">
        <f t="shared" si="14"/>
        <v/>
      </c>
      <c r="AM17" s="207" t="str">
        <f t="shared" si="14"/>
        <v/>
      </c>
      <c r="AN17" s="207" t="str">
        <f t="shared" si="14"/>
        <v/>
      </c>
      <c r="AO17" s="207" t="str">
        <f t="shared" si="14"/>
        <v/>
      </c>
      <c r="AP17" s="207" t="str">
        <f t="shared" si="14"/>
        <v/>
      </c>
      <c r="AQ17" s="207" t="str">
        <f t="shared" si="14"/>
        <v/>
      </c>
      <c r="AR17" s="207" t="str">
        <f t="shared" si="14"/>
        <v/>
      </c>
      <c r="AS17" s="207" t="str">
        <f t="shared" si="14"/>
        <v/>
      </c>
      <c r="AT17" s="207" t="str">
        <f t="shared" si="14"/>
        <v/>
      </c>
      <c r="AU17" s="207" t="str">
        <f t="shared" si="14"/>
        <v/>
      </c>
      <c r="AV17" s="207" t="str">
        <f t="shared" si="14"/>
        <v/>
      </c>
      <c r="AW17" s="207" t="str">
        <f t="shared" si="14"/>
        <v/>
      </c>
      <c r="AX17" s="207" t="str">
        <f t="shared" si="14"/>
        <v/>
      </c>
      <c r="AY17" s="207" t="str">
        <f t="shared" si="14"/>
        <v/>
      </c>
      <c r="AZ17" s="207" t="str">
        <f t="shared" si="14"/>
        <v/>
      </c>
    </row>
    <row r="18" spans="1:52" x14ac:dyDescent="0.3">
      <c r="A18" s="143" t="str">
        <f>IF(OR(B2="AZ",B2="UZ"),"per OK-zaal","")</f>
        <v/>
      </c>
      <c r="B18" s="142">
        <f>IF(B2="AZ",17551.44,IF(B2="UZ",28082.3,IF(OR(B2="RZ",B2="PZ"),"",0)))</f>
        <v>0</v>
      </c>
      <c r="C18" s="142">
        <f>IF(OR(B2="PZ",B2="RZ"),"",B18*(103.72/101.81))</f>
        <v>0</v>
      </c>
      <c r="D18" s="142">
        <f>IF(OR(B2="PZ",B2="RZ"),"",B18*(106.01/101.81))</f>
        <v>0</v>
      </c>
      <c r="E18" s="142">
        <f>IF(OR(B2="PZ",B2="RZ"),"",B18*(106.76/101.81))</f>
        <v>0</v>
      </c>
      <c r="F18" s="142">
        <f>IF(OR(B2="PZ",B2="RZ"),"",B18*(107.72/101.81))</f>
        <v>0</v>
      </c>
      <c r="G18" s="141">
        <f>IF(OR(B2="PZ",B2="RZ"),"",B18*(1+G$15))</f>
        <v>0</v>
      </c>
      <c r="H18" s="207">
        <f>IF(H5="","",IF(OR($B$2="PZ",$B$2="RZ"),"",B18*(1+H$15)))</f>
        <v>0</v>
      </c>
      <c r="I18" s="207" t="str">
        <f>IF(I5="","",IF(OR($B$2="PZ",$B$2="RZ"),"",$B$18*(1+I$15)))</f>
        <v/>
      </c>
      <c r="J18" s="207" t="str">
        <f t="shared" ref="J18:AZ18" si="15">IF(J5="","",IF(OR($B$2="PZ",$B$2="RZ"),"",$B$18*(1+J$15)))</f>
        <v/>
      </c>
      <c r="K18" s="207" t="str">
        <f t="shared" si="15"/>
        <v/>
      </c>
      <c r="L18" s="207" t="str">
        <f t="shared" si="15"/>
        <v/>
      </c>
      <c r="M18" s="207" t="str">
        <f t="shared" si="15"/>
        <v/>
      </c>
      <c r="N18" s="207" t="str">
        <f t="shared" si="15"/>
        <v/>
      </c>
      <c r="O18" s="207" t="str">
        <f t="shared" si="15"/>
        <v/>
      </c>
      <c r="P18" s="207" t="str">
        <f t="shared" si="15"/>
        <v/>
      </c>
      <c r="Q18" s="207" t="str">
        <f t="shared" si="15"/>
        <v/>
      </c>
      <c r="R18" s="207" t="str">
        <f t="shared" si="15"/>
        <v/>
      </c>
      <c r="S18" s="207" t="str">
        <f t="shared" si="15"/>
        <v/>
      </c>
      <c r="T18" s="207" t="str">
        <f t="shared" si="15"/>
        <v/>
      </c>
      <c r="U18" s="207" t="str">
        <f t="shared" si="15"/>
        <v/>
      </c>
      <c r="V18" s="207" t="str">
        <f t="shared" si="15"/>
        <v/>
      </c>
      <c r="W18" s="207" t="str">
        <f t="shared" si="15"/>
        <v/>
      </c>
      <c r="X18" s="207" t="str">
        <f t="shared" si="15"/>
        <v/>
      </c>
      <c r="Y18" s="207" t="str">
        <f t="shared" si="15"/>
        <v/>
      </c>
      <c r="Z18" s="207" t="str">
        <f t="shared" si="15"/>
        <v/>
      </c>
      <c r="AA18" s="207" t="str">
        <f t="shared" si="15"/>
        <v/>
      </c>
      <c r="AB18" s="207" t="str">
        <f t="shared" si="15"/>
        <v/>
      </c>
      <c r="AC18" s="207" t="str">
        <f t="shared" si="15"/>
        <v/>
      </c>
      <c r="AD18" s="207" t="str">
        <f t="shared" si="15"/>
        <v/>
      </c>
      <c r="AE18" s="207" t="str">
        <f t="shared" si="15"/>
        <v/>
      </c>
      <c r="AF18" s="207" t="str">
        <f t="shared" si="15"/>
        <v/>
      </c>
      <c r="AG18" s="207" t="str">
        <f t="shared" si="15"/>
        <v/>
      </c>
      <c r="AH18" s="207" t="str">
        <f t="shared" si="15"/>
        <v/>
      </c>
      <c r="AI18" s="207" t="str">
        <f t="shared" si="15"/>
        <v/>
      </c>
      <c r="AJ18" s="207" t="str">
        <f t="shared" si="15"/>
        <v/>
      </c>
      <c r="AK18" s="207" t="str">
        <f t="shared" si="15"/>
        <v/>
      </c>
      <c r="AL18" s="207" t="str">
        <f t="shared" si="15"/>
        <v/>
      </c>
      <c r="AM18" s="207" t="str">
        <f t="shared" si="15"/>
        <v/>
      </c>
      <c r="AN18" s="207" t="str">
        <f t="shared" si="15"/>
        <v/>
      </c>
      <c r="AO18" s="207" t="str">
        <f t="shared" si="15"/>
        <v/>
      </c>
      <c r="AP18" s="207" t="str">
        <f t="shared" si="15"/>
        <v/>
      </c>
      <c r="AQ18" s="207" t="str">
        <f t="shared" si="15"/>
        <v/>
      </c>
      <c r="AR18" s="207" t="str">
        <f t="shared" si="15"/>
        <v/>
      </c>
      <c r="AS18" s="207" t="str">
        <f t="shared" si="15"/>
        <v/>
      </c>
      <c r="AT18" s="207" t="str">
        <f t="shared" si="15"/>
        <v/>
      </c>
      <c r="AU18" s="207" t="str">
        <f t="shared" si="15"/>
        <v/>
      </c>
      <c r="AV18" s="207" t="str">
        <f t="shared" si="15"/>
        <v/>
      </c>
      <c r="AW18" s="207" t="str">
        <f t="shared" si="15"/>
        <v/>
      </c>
      <c r="AX18" s="207" t="str">
        <f t="shared" si="15"/>
        <v/>
      </c>
      <c r="AY18" s="207" t="str">
        <f t="shared" si="15"/>
        <v/>
      </c>
      <c r="AZ18" s="207" t="str">
        <f t="shared" si="15"/>
        <v/>
      </c>
    </row>
    <row r="19" spans="1:52" x14ac:dyDescent="0.3">
      <c r="A19" s="143" t="str">
        <f>IF(OR(B2="AZ",B2="UZ"),"IZ (extra per bed)","")</f>
        <v/>
      </c>
      <c r="B19" s="142">
        <f>IF(B2="AZ",1957.4,IF(B2="UZ",3259.56,IF(OR(B2="RZ",B2="PZ"),"",0)))</f>
        <v>0</v>
      </c>
      <c r="C19" s="142">
        <f>IF(OR(B2="PZ",B2="RZ"),"",B19*(103.72/101.81))</f>
        <v>0</v>
      </c>
      <c r="D19" s="142">
        <f>IF(OR(B2="PZ",B2="RZ"),"",B19*(106.01/101.81))</f>
        <v>0</v>
      </c>
      <c r="E19" s="142">
        <f>IF(OR(B2="PZ",B2="RZ"),"",B19*(106.76/101.81))</f>
        <v>0</v>
      </c>
      <c r="F19" s="142">
        <f>IF(OR(B2="PZ",B2="RZ"),"",B19*(107.72/101.81))</f>
        <v>0</v>
      </c>
      <c r="G19" s="141">
        <f>IF(OR(B2="PZ",B2="RZ"),"",B19*(1+G$15))</f>
        <v>0</v>
      </c>
      <c r="H19" s="207">
        <f>IF(H5="","",IF(OR($B$2="PZ",$B$2="RZ"),"",B19*(1+H$15)))</f>
        <v>0</v>
      </c>
      <c r="I19" s="207" t="str">
        <f>IF(I5="","",IF(OR($B$2="PZ",$B$2="RZ"),"",$B$19*(1+I$15)))</f>
        <v/>
      </c>
      <c r="J19" s="207" t="str">
        <f t="shared" ref="J19:AZ19" si="16">IF(J5="","",IF(OR($B$2="PZ",$B$2="RZ"),"",$B$19*(1+J$15)))</f>
        <v/>
      </c>
      <c r="K19" s="207" t="str">
        <f t="shared" si="16"/>
        <v/>
      </c>
      <c r="L19" s="207" t="str">
        <f t="shared" si="16"/>
        <v/>
      </c>
      <c r="M19" s="207" t="str">
        <f t="shared" si="16"/>
        <v/>
      </c>
      <c r="N19" s="207" t="str">
        <f t="shared" si="16"/>
        <v/>
      </c>
      <c r="O19" s="207" t="str">
        <f t="shared" si="16"/>
        <v/>
      </c>
      <c r="P19" s="207" t="str">
        <f t="shared" si="16"/>
        <v/>
      </c>
      <c r="Q19" s="207" t="str">
        <f t="shared" si="16"/>
        <v/>
      </c>
      <c r="R19" s="207" t="str">
        <f t="shared" si="16"/>
        <v/>
      </c>
      <c r="S19" s="207" t="str">
        <f t="shared" si="16"/>
        <v/>
      </c>
      <c r="T19" s="207" t="str">
        <f t="shared" si="16"/>
        <v/>
      </c>
      <c r="U19" s="207" t="str">
        <f t="shared" si="16"/>
        <v/>
      </c>
      <c r="V19" s="207" t="str">
        <f t="shared" si="16"/>
        <v/>
      </c>
      <c r="W19" s="207" t="str">
        <f t="shared" si="16"/>
        <v/>
      </c>
      <c r="X19" s="207" t="str">
        <f t="shared" si="16"/>
        <v/>
      </c>
      <c r="Y19" s="207" t="str">
        <f t="shared" si="16"/>
        <v/>
      </c>
      <c r="Z19" s="207" t="str">
        <f t="shared" si="16"/>
        <v/>
      </c>
      <c r="AA19" s="207" t="str">
        <f t="shared" si="16"/>
        <v/>
      </c>
      <c r="AB19" s="207" t="str">
        <f t="shared" si="16"/>
        <v/>
      </c>
      <c r="AC19" s="207" t="str">
        <f t="shared" si="16"/>
        <v/>
      </c>
      <c r="AD19" s="207" t="str">
        <f t="shared" si="16"/>
        <v/>
      </c>
      <c r="AE19" s="207" t="str">
        <f t="shared" si="16"/>
        <v/>
      </c>
      <c r="AF19" s="207" t="str">
        <f t="shared" si="16"/>
        <v/>
      </c>
      <c r="AG19" s="207" t="str">
        <f t="shared" si="16"/>
        <v/>
      </c>
      <c r="AH19" s="207" t="str">
        <f t="shared" si="16"/>
        <v/>
      </c>
      <c r="AI19" s="207" t="str">
        <f t="shared" si="16"/>
        <v/>
      </c>
      <c r="AJ19" s="207" t="str">
        <f t="shared" si="16"/>
        <v/>
      </c>
      <c r="AK19" s="207" t="str">
        <f t="shared" si="16"/>
        <v/>
      </c>
      <c r="AL19" s="207" t="str">
        <f t="shared" si="16"/>
        <v/>
      </c>
      <c r="AM19" s="207" t="str">
        <f t="shared" si="16"/>
        <v/>
      </c>
      <c r="AN19" s="207" t="str">
        <f t="shared" si="16"/>
        <v/>
      </c>
      <c r="AO19" s="207" t="str">
        <f t="shared" si="16"/>
        <v/>
      </c>
      <c r="AP19" s="207" t="str">
        <f t="shared" si="16"/>
        <v/>
      </c>
      <c r="AQ19" s="207" t="str">
        <f t="shared" si="16"/>
        <v/>
      </c>
      <c r="AR19" s="207" t="str">
        <f t="shared" si="16"/>
        <v/>
      </c>
      <c r="AS19" s="207" t="str">
        <f t="shared" si="16"/>
        <v/>
      </c>
      <c r="AT19" s="207" t="str">
        <f t="shared" si="16"/>
        <v/>
      </c>
      <c r="AU19" s="207" t="str">
        <f t="shared" si="16"/>
        <v/>
      </c>
      <c r="AV19" s="207" t="str">
        <f t="shared" si="16"/>
        <v/>
      </c>
      <c r="AW19" s="207" t="str">
        <f t="shared" si="16"/>
        <v/>
      </c>
      <c r="AX19" s="207" t="str">
        <f t="shared" si="16"/>
        <v/>
      </c>
      <c r="AY19" s="207" t="str">
        <f t="shared" si="16"/>
        <v/>
      </c>
      <c r="AZ19" s="207" t="str">
        <f t="shared" si="16"/>
        <v/>
      </c>
    </row>
    <row r="20" spans="1:52" x14ac:dyDescent="0.3">
      <c r="A20" s="143" t="str">
        <f>IF(OR(B2="AZ",B2="UZ"),"NIC (extra per bed)","")</f>
        <v/>
      </c>
      <c r="B20" s="142">
        <f>IF(B2="AZ",2271.06,IF(B2="UZ",3551.11,IF(OR(B2="RZ",B2="PZ"),"",0)))</f>
        <v>0</v>
      </c>
      <c r="C20" s="142">
        <f>IF(OR(B2="PZ",B2="RZ"),"",B20*(103.72/101.81))</f>
        <v>0</v>
      </c>
      <c r="D20" s="142">
        <f>IF(OR(B2="PZ",B2="RZ"),"",B20*(106.01/101.81))</f>
        <v>0</v>
      </c>
      <c r="E20" s="142">
        <f>IF(OR(B2="PZ",B2="RZ"),"",B20*(106.76/101.81))</f>
        <v>0</v>
      </c>
      <c r="F20" s="142">
        <f>IF(OR(B2="PZ",B2="RZ"),"",B20*(107.72/101.81))</f>
        <v>0</v>
      </c>
      <c r="G20" s="141">
        <f>IF(OR(B2="PZ",B2="RZ"),"",B20*(1+G$15))</f>
        <v>0</v>
      </c>
      <c r="H20" s="207">
        <f>IF(H5="","",IF(OR($B$2="PZ",$B$2="RZ"),"",B20*(1+H$15)))</f>
        <v>0</v>
      </c>
      <c r="I20" s="207" t="str">
        <f>IF(I5="","",IF(OR($B$2="PZ",$B$2="RZ"),"",$B$20*(1+I$15)))</f>
        <v/>
      </c>
      <c r="J20" s="207" t="str">
        <f t="shared" ref="J20:AZ20" si="17">IF(J5="","",IF(OR($B$2="PZ",$B$2="RZ"),"",$B$20*(1+J$15)))</f>
        <v/>
      </c>
      <c r="K20" s="207" t="str">
        <f t="shared" si="17"/>
        <v/>
      </c>
      <c r="L20" s="207" t="str">
        <f t="shared" si="17"/>
        <v/>
      </c>
      <c r="M20" s="207" t="str">
        <f t="shared" si="17"/>
        <v/>
      </c>
      <c r="N20" s="207" t="str">
        <f t="shared" si="17"/>
        <v/>
      </c>
      <c r="O20" s="207" t="str">
        <f t="shared" si="17"/>
        <v/>
      </c>
      <c r="P20" s="207" t="str">
        <f t="shared" si="17"/>
        <v/>
      </c>
      <c r="Q20" s="207" t="str">
        <f t="shared" si="17"/>
        <v/>
      </c>
      <c r="R20" s="207" t="str">
        <f t="shared" si="17"/>
        <v/>
      </c>
      <c r="S20" s="207" t="str">
        <f t="shared" si="17"/>
        <v/>
      </c>
      <c r="T20" s="207" t="str">
        <f t="shared" si="17"/>
        <v/>
      </c>
      <c r="U20" s="207" t="str">
        <f t="shared" si="17"/>
        <v/>
      </c>
      <c r="V20" s="207" t="str">
        <f t="shared" si="17"/>
        <v/>
      </c>
      <c r="W20" s="207" t="str">
        <f t="shared" si="17"/>
        <v/>
      </c>
      <c r="X20" s="207" t="str">
        <f t="shared" si="17"/>
        <v/>
      </c>
      <c r="Y20" s="207" t="str">
        <f t="shared" si="17"/>
        <v/>
      </c>
      <c r="Z20" s="207" t="str">
        <f t="shared" si="17"/>
        <v/>
      </c>
      <c r="AA20" s="207" t="str">
        <f t="shared" si="17"/>
        <v/>
      </c>
      <c r="AB20" s="207" t="str">
        <f t="shared" si="17"/>
        <v/>
      </c>
      <c r="AC20" s="207" t="str">
        <f t="shared" si="17"/>
        <v/>
      </c>
      <c r="AD20" s="207" t="str">
        <f t="shared" si="17"/>
        <v/>
      </c>
      <c r="AE20" s="207" t="str">
        <f t="shared" si="17"/>
        <v/>
      </c>
      <c r="AF20" s="207" t="str">
        <f t="shared" si="17"/>
        <v/>
      </c>
      <c r="AG20" s="207" t="str">
        <f t="shared" si="17"/>
        <v/>
      </c>
      <c r="AH20" s="207" t="str">
        <f t="shared" si="17"/>
        <v/>
      </c>
      <c r="AI20" s="207" t="str">
        <f t="shared" si="17"/>
        <v/>
      </c>
      <c r="AJ20" s="207" t="str">
        <f t="shared" si="17"/>
        <v/>
      </c>
      <c r="AK20" s="207" t="str">
        <f t="shared" si="17"/>
        <v/>
      </c>
      <c r="AL20" s="207" t="str">
        <f t="shared" si="17"/>
        <v/>
      </c>
      <c r="AM20" s="207" t="str">
        <f t="shared" si="17"/>
        <v/>
      </c>
      <c r="AN20" s="207" t="str">
        <f t="shared" si="17"/>
        <v/>
      </c>
      <c r="AO20" s="207" t="str">
        <f t="shared" si="17"/>
        <v/>
      </c>
      <c r="AP20" s="207" t="str">
        <f t="shared" si="17"/>
        <v/>
      </c>
      <c r="AQ20" s="207" t="str">
        <f t="shared" si="17"/>
        <v/>
      </c>
      <c r="AR20" s="207" t="str">
        <f t="shared" si="17"/>
        <v/>
      </c>
      <c r="AS20" s="207" t="str">
        <f t="shared" si="17"/>
        <v/>
      </c>
      <c r="AT20" s="207" t="str">
        <f t="shared" si="17"/>
        <v/>
      </c>
      <c r="AU20" s="207" t="str">
        <f t="shared" si="17"/>
        <v/>
      </c>
      <c r="AV20" s="207" t="str">
        <f t="shared" si="17"/>
        <v/>
      </c>
      <c r="AW20" s="207" t="str">
        <f t="shared" si="17"/>
        <v/>
      </c>
      <c r="AX20" s="207" t="str">
        <f t="shared" si="17"/>
        <v/>
      </c>
      <c r="AY20" s="207" t="str">
        <f t="shared" si="17"/>
        <v/>
      </c>
      <c r="AZ20" s="207" t="str">
        <f t="shared" si="17"/>
        <v/>
      </c>
    </row>
    <row r="21" spans="1:52" x14ac:dyDescent="0.3">
      <c r="A21" s="143" t="str">
        <f>IF(OR(B2="AZ",B2="UZ"),"dialyse (per centrum)","")</f>
        <v/>
      </c>
      <c r="B21" s="142">
        <f>IF(B2="AZ",22260.35,IF(B2="UZ",22260.35,IF(OR(B2="RZ",B2="PZ"),"",0)))</f>
        <v>0</v>
      </c>
      <c r="C21" s="142">
        <f>IF(OR(B2="PZ",B2="RZ"),"",B21*(103.72/101.81))</f>
        <v>0</v>
      </c>
      <c r="D21" s="142">
        <f>IF(OR(B2="PZ",B2="RZ"),"",B21*(106.01/101.81))</f>
        <v>0</v>
      </c>
      <c r="E21" s="142">
        <f>IF(OR(B2="PZ",B2="RZ"),"",B21*(106.76/101.81))</f>
        <v>0</v>
      </c>
      <c r="F21" s="142">
        <f>IF(OR(B2="PZ",B2="RZ"),"",B21*(107.72/101.81))</f>
        <v>0</v>
      </c>
      <c r="G21" s="141">
        <f>IF(OR(B2="PZ",B2="RZ"),"",B21*(1+G$15))</f>
        <v>0</v>
      </c>
      <c r="H21" s="207">
        <f>IF(H5="","",IF(OR($B$2="PZ",$B$2="RZ"),"",B21*(1+H$15)))</f>
        <v>0</v>
      </c>
      <c r="I21" s="207" t="str">
        <f>IF(I5="","",IF(OR($B$2="PZ",$B$2="RZ"),"",$B$21*(1+I$15)))</f>
        <v/>
      </c>
      <c r="J21" s="207" t="str">
        <f t="shared" ref="J21:AZ21" si="18">IF(J5="","",IF(OR($B$2="PZ",$B$2="RZ"),"",$B$21*(1+J$15)))</f>
        <v/>
      </c>
      <c r="K21" s="207" t="str">
        <f t="shared" si="18"/>
        <v/>
      </c>
      <c r="L21" s="207" t="str">
        <f t="shared" si="18"/>
        <v/>
      </c>
      <c r="M21" s="207" t="str">
        <f t="shared" si="18"/>
        <v/>
      </c>
      <c r="N21" s="207" t="str">
        <f t="shared" si="18"/>
        <v/>
      </c>
      <c r="O21" s="207" t="str">
        <f t="shared" si="18"/>
        <v/>
      </c>
      <c r="P21" s="207" t="str">
        <f t="shared" si="18"/>
        <v/>
      </c>
      <c r="Q21" s="207" t="str">
        <f t="shared" si="18"/>
        <v/>
      </c>
      <c r="R21" s="207" t="str">
        <f t="shared" si="18"/>
        <v/>
      </c>
      <c r="S21" s="207" t="str">
        <f t="shared" si="18"/>
        <v/>
      </c>
      <c r="T21" s="207" t="str">
        <f t="shared" si="18"/>
        <v/>
      </c>
      <c r="U21" s="207" t="str">
        <f t="shared" si="18"/>
        <v/>
      </c>
      <c r="V21" s="207" t="str">
        <f t="shared" si="18"/>
        <v/>
      </c>
      <c r="W21" s="207" t="str">
        <f t="shared" si="18"/>
        <v/>
      </c>
      <c r="X21" s="207" t="str">
        <f t="shared" si="18"/>
        <v/>
      </c>
      <c r="Y21" s="207" t="str">
        <f t="shared" si="18"/>
        <v/>
      </c>
      <c r="Z21" s="207" t="str">
        <f t="shared" si="18"/>
        <v/>
      </c>
      <c r="AA21" s="207" t="str">
        <f t="shared" si="18"/>
        <v/>
      </c>
      <c r="AB21" s="207" t="str">
        <f t="shared" si="18"/>
        <v/>
      </c>
      <c r="AC21" s="207" t="str">
        <f t="shared" si="18"/>
        <v/>
      </c>
      <c r="AD21" s="207" t="str">
        <f t="shared" si="18"/>
        <v/>
      </c>
      <c r="AE21" s="207" t="str">
        <f t="shared" si="18"/>
        <v/>
      </c>
      <c r="AF21" s="207" t="str">
        <f t="shared" si="18"/>
        <v/>
      </c>
      <c r="AG21" s="207" t="str">
        <f t="shared" si="18"/>
        <v/>
      </c>
      <c r="AH21" s="207" t="str">
        <f t="shared" si="18"/>
        <v/>
      </c>
      <c r="AI21" s="207" t="str">
        <f t="shared" si="18"/>
        <v/>
      </c>
      <c r="AJ21" s="207" t="str">
        <f t="shared" si="18"/>
        <v/>
      </c>
      <c r="AK21" s="207" t="str">
        <f t="shared" si="18"/>
        <v/>
      </c>
      <c r="AL21" s="207" t="str">
        <f t="shared" si="18"/>
        <v/>
      </c>
      <c r="AM21" s="207" t="str">
        <f t="shared" si="18"/>
        <v/>
      </c>
      <c r="AN21" s="207" t="str">
        <f t="shared" si="18"/>
        <v/>
      </c>
      <c r="AO21" s="207" t="str">
        <f t="shared" si="18"/>
        <v/>
      </c>
      <c r="AP21" s="207" t="str">
        <f t="shared" si="18"/>
        <v/>
      </c>
      <c r="AQ21" s="207" t="str">
        <f t="shared" si="18"/>
        <v/>
      </c>
      <c r="AR21" s="207" t="str">
        <f t="shared" si="18"/>
        <v/>
      </c>
      <c r="AS21" s="207" t="str">
        <f t="shared" si="18"/>
        <v/>
      </c>
      <c r="AT21" s="207" t="str">
        <f t="shared" si="18"/>
        <v/>
      </c>
      <c r="AU21" s="207" t="str">
        <f t="shared" si="18"/>
        <v/>
      </c>
      <c r="AV21" s="207" t="str">
        <f t="shared" si="18"/>
        <v/>
      </c>
      <c r="AW21" s="207" t="str">
        <f t="shared" si="18"/>
        <v/>
      </c>
      <c r="AX21" s="207" t="str">
        <f t="shared" si="18"/>
        <v/>
      </c>
      <c r="AY21" s="207" t="str">
        <f t="shared" si="18"/>
        <v/>
      </c>
      <c r="AZ21" s="207" t="str">
        <f t="shared" si="18"/>
        <v/>
      </c>
    </row>
    <row r="22" spans="1:52" x14ac:dyDescent="0.3">
      <c r="A22" s="143" t="str">
        <f>IF(OR(B2="AZ",B2="UZ"),"verloskwartier (per 100 bevallingen)","")</f>
        <v/>
      </c>
      <c r="B22" s="142">
        <f>IF(B2="AZ",1227.44,IF(B2="UZ",1227.44,IF(OR(B2="RZ",B2="PZ"),"",0)))</f>
        <v>0</v>
      </c>
      <c r="C22" s="142">
        <f>IF(OR(B2="PZ",B2="RZ"),"",B22*(103.72/101.81))</f>
        <v>0</v>
      </c>
      <c r="D22" s="142">
        <f>IF(OR(B2="PZ",B2="RZ"),"",B22*(106.01/101.81))</f>
        <v>0</v>
      </c>
      <c r="E22" s="142">
        <f>IF(OR(B2="PZ",B2="RZ"),"",B22*(106.76/101.81))</f>
        <v>0</v>
      </c>
      <c r="F22" s="142">
        <f>IF(OR(B2="PZ",B2="RZ"),"",B22*(107.72/101.81))</f>
        <v>0</v>
      </c>
      <c r="G22" s="141">
        <f>IF(OR(B2="PZ",B2="RZ"),"",B22*(1+G$15))</f>
        <v>0</v>
      </c>
      <c r="H22" s="207">
        <f>IF(H5="","",IF(OR($B$2="PZ",$B$2="RZ"),"",B22*(1+H$15)))</f>
        <v>0</v>
      </c>
      <c r="I22" s="207" t="str">
        <f>IF(I5="","",IF(OR($B$2="PZ",$B$2="RZ"),"",$B$22*(1+I$15)))</f>
        <v/>
      </c>
      <c r="J22" s="207" t="str">
        <f t="shared" ref="J22:AZ22" si="19">IF(J5="","",IF(OR($B$2="PZ",$B$2="RZ"),"",$B$22*(1+J$15)))</f>
        <v/>
      </c>
      <c r="K22" s="207" t="str">
        <f t="shared" si="19"/>
        <v/>
      </c>
      <c r="L22" s="207" t="str">
        <f t="shared" si="19"/>
        <v/>
      </c>
      <c r="M22" s="207" t="str">
        <f t="shared" si="19"/>
        <v/>
      </c>
      <c r="N22" s="207" t="str">
        <f t="shared" si="19"/>
        <v/>
      </c>
      <c r="O22" s="207" t="str">
        <f t="shared" si="19"/>
        <v/>
      </c>
      <c r="P22" s="207" t="str">
        <f t="shared" si="19"/>
        <v/>
      </c>
      <c r="Q22" s="207" t="str">
        <f t="shared" si="19"/>
        <v/>
      </c>
      <c r="R22" s="207" t="str">
        <f t="shared" si="19"/>
        <v/>
      </c>
      <c r="S22" s="207" t="str">
        <f t="shared" si="19"/>
        <v/>
      </c>
      <c r="T22" s="207" t="str">
        <f t="shared" si="19"/>
        <v/>
      </c>
      <c r="U22" s="207" t="str">
        <f t="shared" si="19"/>
        <v/>
      </c>
      <c r="V22" s="207" t="str">
        <f t="shared" si="19"/>
        <v/>
      </c>
      <c r="W22" s="207" t="str">
        <f t="shared" si="19"/>
        <v/>
      </c>
      <c r="X22" s="207" t="str">
        <f t="shared" si="19"/>
        <v/>
      </c>
      <c r="Y22" s="207" t="str">
        <f t="shared" si="19"/>
        <v/>
      </c>
      <c r="Z22" s="207" t="str">
        <f t="shared" si="19"/>
        <v/>
      </c>
      <c r="AA22" s="207" t="str">
        <f t="shared" si="19"/>
        <v/>
      </c>
      <c r="AB22" s="207" t="str">
        <f t="shared" si="19"/>
        <v/>
      </c>
      <c r="AC22" s="207" t="str">
        <f t="shared" si="19"/>
        <v/>
      </c>
      <c r="AD22" s="207" t="str">
        <f t="shared" si="19"/>
        <v/>
      </c>
      <c r="AE22" s="207" t="str">
        <f t="shared" si="19"/>
        <v/>
      </c>
      <c r="AF22" s="207" t="str">
        <f t="shared" si="19"/>
        <v/>
      </c>
      <c r="AG22" s="207" t="str">
        <f t="shared" si="19"/>
        <v/>
      </c>
      <c r="AH22" s="207" t="str">
        <f t="shared" si="19"/>
        <v/>
      </c>
      <c r="AI22" s="207" t="str">
        <f t="shared" si="19"/>
        <v/>
      </c>
      <c r="AJ22" s="207" t="str">
        <f t="shared" si="19"/>
        <v/>
      </c>
      <c r="AK22" s="207" t="str">
        <f t="shared" si="19"/>
        <v/>
      </c>
      <c r="AL22" s="207" t="str">
        <f t="shared" si="19"/>
        <v/>
      </c>
      <c r="AM22" s="207" t="str">
        <f t="shared" si="19"/>
        <v/>
      </c>
      <c r="AN22" s="207" t="str">
        <f t="shared" si="19"/>
        <v/>
      </c>
      <c r="AO22" s="207" t="str">
        <f t="shared" si="19"/>
        <v/>
      </c>
      <c r="AP22" s="207" t="str">
        <f t="shared" si="19"/>
        <v/>
      </c>
      <c r="AQ22" s="207" t="str">
        <f t="shared" si="19"/>
        <v/>
      </c>
      <c r="AR22" s="207" t="str">
        <f t="shared" si="19"/>
        <v/>
      </c>
      <c r="AS22" s="207" t="str">
        <f t="shared" si="19"/>
        <v/>
      </c>
      <c r="AT22" s="207" t="str">
        <f t="shared" si="19"/>
        <v/>
      </c>
      <c r="AU22" s="207" t="str">
        <f t="shared" si="19"/>
        <v/>
      </c>
      <c r="AV22" s="207" t="str">
        <f t="shared" si="19"/>
        <v/>
      </c>
      <c r="AW22" s="207" t="str">
        <f t="shared" si="19"/>
        <v/>
      </c>
      <c r="AX22" s="207" t="str">
        <f t="shared" si="19"/>
        <v/>
      </c>
      <c r="AY22" s="207" t="str">
        <f t="shared" si="19"/>
        <v/>
      </c>
      <c r="AZ22" s="207" t="str">
        <f t="shared" si="19"/>
        <v/>
      </c>
    </row>
    <row r="23" spans="1:52" x14ac:dyDescent="0.3">
      <c r="A23" s="143" t="str">
        <f>IF(OR(B2="AZ",B2="UZ"),"N - functie (per 100 bevallingen)","")</f>
        <v/>
      </c>
      <c r="B23" s="142">
        <f>IF(B2="AZ",2250.31,IF(B2="UZ",2199.16,IF(OR(B2="RZ",B2="PZ"),"",0)))</f>
        <v>0</v>
      </c>
      <c r="C23" s="142">
        <f>IF(OR(B2="PZ",B2="RZ"),"",B23*(103.72/101.81))</f>
        <v>0</v>
      </c>
      <c r="D23" s="142">
        <f>IF(OR(B2="PZ",B2="RZ"),"",B23*(106.01/101.81))</f>
        <v>0</v>
      </c>
      <c r="E23" s="142">
        <f>IF(OR(B2="PZ",B2="RZ"),"",B23*(106.76/101.81))</f>
        <v>0</v>
      </c>
      <c r="F23" s="142">
        <f>IF(OR(B2="PZ",B2="RZ"),"",B23*(107.72/101.81))</f>
        <v>0</v>
      </c>
      <c r="G23" s="141">
        <f>IF(OR(B2="PZ",B2="RZ"),"",B23*(1+G$15))</f>
        <v>0</v>
      </c>
      <c r="H23" s="207">
        <f>IF(H5="","",IF(OR($B$2="PZ",$B$2="RZ"),"",B23*(1+H$15)))</f>
        <v>0</v>
      </c>
      <c r="I23" s="207" t="str">
        <f>IF(I5="","",IF(OR($B$2="PZ",$B$2="RZ"),"",$B$23*(1+I$15)))</f>
        <v/>
      </c>
      <c r="J23" s="207" t="str">
        <f t="shared" ref="J23:AZ23" si="20">IF(J5="","",IF(OR($B$2="PZ",$B$2="RZ"),"",$B$23*(1+J$15)))</f>
        <v/>
      </c>
      <c r="K23" s="207" t="str">
        <f t="shared" si="20"/>
        <v/>
      </c>
      <c r="L23" s="207" t="str">
        <f t="shared" si="20"/>
        <v/>
      </c>
      <c r="M23" s="207" t="str">
        <f t="shared" si="20"/>
        <v/>
      </c>
      <c r="N23" s="207" t="str">
        <f t="shared" si="20"/>
        <v/>
      </c>
      <c r="O23" s="207" t="str">
        <f t="shared" si="20"/>
        <v/>
      </c>
      <c r="P23" s="207" t="str">
        <f t="shared" si="20"/>
        <v/>
      </c>
      <c r="Q23" s="207" t="str">
        <f t="shared" si="20"/>
        <v/>
      </c>
      <c r="R23" s="207" t="str">
        <f t="shared" si="20"/>
        <v/>
      </c>
      <c r="S23" s="207" t="str">
        <f t="shared" si="20"/>
        <v/>
      </c>
      <c r="T23" s="207" t="str">
        <f t="shared" si="20"/>
        <v/>
      </c>
      <c r="U23" s="207" t="str">
        <f t="shared" si="20"/>
        <v/>
      </c>
      <c r="V23" s="207" t="str">
        <f t="shared" si="20"/>
        <v/>
      </c>
      <c r="W23" s="207" t="str">
        <f t="shared" si="20"/>
        <v/>
      </c>
      <c r="X23" s="207" t="str">
        <f t="shared" si="20"/>
        <v/>
      </c>
      <c r="Y23" s="207" t="str">
        <f t="shared" si="20"/>
        <v/>
      </c>
      <c r="Z23" s="207" t="str">
        <f t="shared" si="20"/>
        <v/>
      </c>
      <c r="AA23" s="207" t="str">
        <f t="shared" si="20"/>
        <v/>
      </c>
      <c r="AB23" s="207" t="str">
        <f t="shared" si="20"/>
        <v/>
      </c>
      <c r="AC23" s="207" t="str">
        <f t="shared" si="20"/>
        <v/>
      </c>
      <c r="AD23" s="207" t="str">
        <f t="shared" si="20"/>
        <v/>
      </c>
      <c r="AE23" s="207" t="str">
        <f t="shared" si="20"/>
        <v/>
      </c>
      <c r="AF23" s="207" t="str">
        <f t="shared" si="20"/>
        <v/>
      </c>
      <c r="AG23" s="207" t="str">
        <f t="shared" si="20"/>
        <v/>
      </c>
      <c r="AH23" s="207" t="str">
        <f t="shared" si="20"/>
        <v/>
      </c>
      <c r="AI23" s="207" t="str">
        <f t="shared" si="20"/>
        <v/>
      </c>
      <c r="AJ23" s="207" t="str">
        <f t="shared" si="20"/>
        <v/>
      </c>
      <c r="AK23" s="207" t="str">
        <f t="shared" si="20"/>
        <v/>
      </c>
      <c r="AL23" s="207" t="str">
        <f t="shared" si="20"/>
        <v/>
      </c>
      <c r="AM23" s="207" t="str">
        <f t="shared" si="20"/>
        <v/>
      </c>
      <c r="AN23" s="207" t="str">
        <f t="shared" si="20"/>
        <v/>
      </c>
      <c r="AO23" s="207" t="str">
        <f t="shared" si="20"/>
        <v/>
      </c>
      <c r="AP23" s="207" t="str">
        <f t="shared" si="20"/>
        <v/>
      </c>
      <c r="AQ23" s="207" t="str">
        <f t="shared" si="20"/>
        <v/>
      </c>
      <c r="AR23" s="207" t="str">
        <f t="shared" si="20"/>
        <v/>
      </c>
      <c r="AS23" s="207" t="str">
        <f t="shared" si="20"/>
        <v/>
      </c>
      <c r="AT23" s="207" t="str">
        <f t="shared" si="20"/>
        <v/>
      </c>
      <c r="AU23" s="207" t="str">
        <f t="shared" si="20"/>
        <v/>
      </c>
      <c r="AV23" s="207" t="str">
        <f t="shared" si="20"/>
        <v/>
      </c>
      <c r="AW23" s="207" t="str">
        <f t="shared" si="20"/>
        <v/>
      </c>
      <c r="AX23" s="207" t="str">
        <f t="shared" si="20"/>
        <v/>
      </c>
      <c r="AY23" s="207" t="str">
        <f t="shared" si="20"/>
        <v/>
      </c>
      <c r="AZ23" s="207" t="str">
        <f t="shared" si="20"/>
        <v/>
      </c>
    </row>
    <row r="24" spans="1:52" x14ac:dyDescent="0.3">
      <c r="A24" s="140" t="str">
        <f>IF(OR(B2="AZ",B2="UZ"),"bunker (radiotherapie)","")</f>
        <v/>
      </c>
      <c r="B24" s="139">
        <f>IF(B2="AZ",29058.71,IF(B2="UZ",29058.71,IF(OR(B2="RZ",B2="PZ"),"",0)))</f>
        <v>0</v>
      </c>
      <c r="C24" s="139">
        <f>IF(OR(B2="PZ",B2="RZ"),"",B24*(103.72/101.81))</f>
        <v>0</v>
      </c>
      <c r="D24" s="139">
        <f>IF(OR(B2="PZ",B2="RZ"),"",B24*(106.01/101.81))</f>
        <v>0</v>
      </c>
      <c r="E24" s="139">
        <f>IF(OR(B2="PZ",B2="RZ"),"",B24*(106.76/101.81))</f>
        <v>0</v>
      </c>
      <c r="F24" s="139">
        <f>IF(OR(B2="PZ",B2="RZ"),"",B24*(107.72/101.81))</f>
        <v>0</v>
      </c>
      <c r="G24" s="138">
        <f>IF(OR(B2="PZ",B2="RZ"),"",B24*(1+G$15))</f>
        <v>0</v>
      </c>
      <c r="H24" s="207">
        <f>IF(H5="","",IF(OR($B$2="PZ",$B$2="RZ"),"",B24*(1+H$15)))</f>
        <v>0</v>
      </c>
      <c r="I24" s="207" t="str">
        <f>IF(I5="","",IF(OR($B$2="PZ",$B$2="RZ"),"",$B$24*(1+I$15)))</f>
        <v/>
      </c>
      <c r="J24" s="207" t="str">
        <f t="shared" ref="J24:AZ24" si="21">IF(J5="","",IF(OR($B$2="PZ",$B$2="RZ"),"",$B$24*(1+J$15)))</f>
        <v/>
      </c>
      <c r="K24" s="207" t="str">
        <f t="shared" si="21"/>
        <v/>
      </c>
      <c r="L24" s="207" t="str">
        <f t="shared" si="21"/>
        <v/>
      </c>
      <c r="M24" s="207" t="str">
        <f t="shared" si="21"/>
        <v/>
      </c>
      <c r="N24" s="207" t="str">
        <f t="shared" si="21"/>
        <v/>
      </c>
      <c r="O24" s="207" t="str">
        <f t="shared" si="21"/>
        <v/>
      </c>
      <c r="P24" s="207" t="str">
        <f t="shared" si="21"/>
        <v/>
      </c>
      <c r="Q24" s="207" t="str">
        <f t="shared" si="21"/>
        <v/>
      </c>
      <c r="R24" s="207" t="str">
        <f t="shared" si="21"/>
        <v/>
      </c>
      <c r="S24" s="207" t="str">
        <f t="shared" si="21"/>
        <v/>
      </c>
      <c r="T24" s="207" t="str">
        <f t="shared" si="21"/>
        <v/>
      </c>
      <c r="U24" s="207" t="str">
        <f t="shared" si="21"/>
        <v/>
      </c>
      <c r="V24" s="207" t="str">
        <f t="shared" si="21"/>
        <v/>
      </c>
      <c r="W24" s="207" t="str">
        <f t="shared" si="21"/>
        <v/>
      </c>
      <c r="X24" s="207" t="str">
        <f t="shared" si="21"/>
        <v/>
      </c>
      <c r="Y24" s="207" t="str">
        <f t="shared" si="21"/>
        <v/>
      </c>
      <c r="Z24" s="207" t="str">
        <f t="shared" si="21"/>
        <v/>
      </c>
      <c r="AA24" s="207" t="str">
        <f t="shared" si="21"/>
        <v/>
      </c>
      <c r="AB24" s="207" t="str">
        <f t="shared" si="21"/>
        <v/>
      </c>
      <c r="AC24" s="207" t="str">
        <f t="shared" si="21"/>
        <v/>
      </c>
      <c r="AD24" s="207" t="str">
        <f t="shared" si="21"/>
        <v/>
      </c>
      <c r="AE24" s="207" t="str">
        <f t="shared" si="21"/>
        <v/>
      </c>
      <c r="AF24" s="207" t="str">
        <f t="shared" si="21"/>
        <v/>
      </c>
      <c r="AG24" s="207" t="str">
        <f t="shared" si="21"/>
        <v/>
      </c>
      <c r="AH24" s="207" t="str">
        <f t="shared" si="21"/>
        <v/>
      </c>
      <c r="AI24" s="207" t="str">
        <f t="shared" si="21"/>
        <v/>
      </c>
      <c r="AJ24" s="207" t="str">
        <f t="shared" si="21"/>
        <v/>
      </c>
      <c r="AK24" s="207" t="str">
        <f t="shared" si="21"/>
        <v/>
      </c>
      <c r="AL24" s="207" t="str">
        <f t="shared" si="21"/>
        <v/>
      </c>
      <c r="AM24" s="207" t="str">
        <f t="shared" si="21"/>
        <v/>
      </c>
      <c r="AN24" s="207" t="str">
        <f t="shared" si="21"/>
        <v/>
      </c>
      <c r="AO24" s="207" t="str">
        <f t="shared" si="21"/>
        <v/>
      </c>
      <c r="AP24" s="207" t="str">
        <f t="shared" si="21"/>
        <v/>
      </c>
      <c r="AQ24" s="207" t="str">
        <f t="shared" si="21"/>
        <v/>
      </c>
      <c r="AR24" s="207" t="str">
        <f t="shared" si="21"/>
        <v/>
      </c>
      <c r="AS24" s="207" t="str">
        <f t="shared" si="21"/>
        <v/>
      </c>
      <c r="AT24" s="207" t="str">
        <f t="shared" si="21"/>
        <v/>
      </c>
      <c r="AU24" s="207" t="str">
        <f t="shared" si="21"/>
        <v/>
      </c>
      <c r="AV24" s="207" t="str">
        <f t="shared" si="21"/>
        <v/>
      </c>
      <c r="AW24" s="207" t="str">
        <f t="shared" si="21"/>
        <v/>
      </c>
      <c r="AX24" s="207" t="str">
        <f t="shared" si="21"/>
        <v/>
      </c>
      <c r="AY24" s="207" t="str">
        <f t="shared" si="21"/>
        <v/>
      </c>
      <c r="AZ24" s="207" t="str">
        <f t="shared" si="21"/>
        <v/>
      </c>
    </row>
    <row r="25" spans="1:52" x14ac:dyDescent="0.3">
      <c r="A25"/>
      <c r="B25" s="124"/>
      <c r="C25" s="117"/>
      <c r="D25" s="117"/>
      <c r="E25" s="117"/>
      <c r="F25" s="117"/>
      <c r="G25" s="11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</row>
    <row r="26" spans="1:52" x14ac:dyDescent="0.3">
      <c r="A26" s="109" t="s">
        <v>184</v>
      </c>
      <c r="B26" s="117"/>
      <c r="C26" s="117"/>
      <c r="D26" s="117"/>
      <c r="E26" s="117"/>
      <c r="F26" s="117"/>
      <c r="G26" s="11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x14ac:dyDescent="0.3">
      <c r="A27" s="137" t="str">
        <f>IF(B2="AZ","aantal bedden AZ (incl. IZ, MIC, NIC)",IF(B2="UZ","aantal bedden UZ (incl. IZ, MIC, NIC)",IF(B2="PZ","aantal bedden PZ",IF(B2="RZ","aantal bedden RZ",""))))</f>
        <v/>
      </c>
      <c r="B27" s="136"/>
      <c r="C27" s="136"/>
      <c r="D27" s="136"/>
      <c r="E27" s="136"/>
      <c r="F27" s="136"/>
      <c r="G27" s="136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</row>
    <row r="28" spans="1:52" x14ac:dyDescent="0.3">
      <c r="A28" s="132" t="str">
        <f>IF(B2="","","aantal plaatsen dagziekenhuis")</f>
        <v/>
      </c>
      <c r="B28" s="134"/>
      <c r="C28" s="133"/>
      <c r="D28" s="133"/>
      <c r="E28" s="133"/>
      <c r="F28" s="133"/>
      <c r="G28" s="134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</row>
    <row r="29" spans="1:52" x14ac:dyDescent="0.3">
      <c r="A29" s="132" t="str">
        <f>IF(OR(B2="AZ",B2="UZ"),"aantal operatiezalen","")</f>
        <v/>
      </c>
      <c r="B29" s="134"/>
      <c r="C29" s="133"/>
      <c r="D29" s="133"/>
      <c r="E29" s="133"/>
      <c r="F29" s="133"/>
      <c r="G29" s="134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</row>
    <row r="30" spans="1:52" x14ac:dyDescent="0.3">
      <c r="A30" s="132" t="str">
        <f>IF(OR(B2="AZ",B2="UZ"),"aantal IZ","")</f>
        <v/>
      </c>
      <c r="B30" s="134"/>
      <c r="C30" s="133"/>
      <c r="D30" s="133"/>
      <c r="E30" s="133"/>
      <c r="F30" s="133"/>
      <c r="G30" s="134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</row>
    <row r="31" spans="1:52" x14ac:dyDescent="0.3">
      <c r="A31" s="132" t="str">
        <f>IF(OR(B2="AZ",B2="UZ"),"aantal NIC","")</f>
        <v/>
      </c>
      <c r="B31" s="134"/>
      <c r="C31" s="133"/>
      <c r="D31" s="133"/>
      <c r="E31" s="133"/>
      <c r="F31" s="133"/>
      <c r="G31" s="134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</row>
    <row r="32" spans="1:52" x14ac:dyDescent="0.3">
      <c r="A32" s="135" t="str">
        <f>IF(OR(B2="AZ",B2="UZ"),"aantal erkenningen niercentrum","")</f>
        <v/>
      </c>
      <c r="B32" s="134"/>
      <c r="C32" s="133"/>
      <c r="D32" s="133"/>
      <c r="E32" s="133"/>
      <c r="F32" s="133"/>
      <c r="G32" s="134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</row>
    <row r="33" spans="1:52" x14ac:dyDescent="0.3">
      <c r="A33" s="132" t="str">
        <f>IF(OR(B2="AZ",B2="UZ"),"aantal 100 bevallingen","")</f>
        <v/>
      </c>
      <c r="B33" s="120"/>
      <c r="C33" s="121"/>
      <c r="D33" s="121"/>
      <c r="E33" s="121"/>
      <c r="F33" s="121"/>
      <c r="G33" s="120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</row>
    <row r="34" spans="1:52" x14ac:dyDescent="0.3">
      <c r="A34" s="131" t="str">
        <f>IF(OR(B2="AZ",B2="UZ"),"aantal lineaire versnellers","")</f>
        <v/>
      </c>
      <c r="B34" s="130"/>
      <c r="C34" s="129"/>
      <c r="D34" s="129"/>
      <c r="E34" s="129"/>
      <c r="F34" s="129"/>
      <c r="G34" s="13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</row>
    <row r="35" spans="1:52" x14ac:dyDescent="0.3">
      <c r="A35" s="109"/>
      <c r="B35" s="124"/>
      <c r="C35" s="117"/>
      <c r="D35" s="117"/>
      <c r="E35" s="117"/>
      <c r="F35" s="117"/>
      <c r="G35" s="117"/>
      <c r="H35" s="207"/>
      <c r="I35" s="207"/>
      <c r="J35" s="207"/>
      <c r="K35" s="207"/>
      <c r="L35" s="207"/>
      <c r="M35" s="207"/>
      <c r="N35" s="208"/>
      <c r="O35" s="207"/>
      <c r="P35" s="207"/>
      <c r="Q35" s="208"/>
      <c r="R35" s="207"/>
      <c r="S35" s="207"/>
      <c r="T35" s="207"/>
      <c r="U35" s="207"/>
      <c r="V35" s="207"/>
      <c r="W35" s="207"/>
      <c r="X35" s="207"/>
      <c r="Y35" s="208"/>
      <c r="Z35" s="207"/>
      <c r="AA35" s="207"/>
      <c r="AB35" s="208"/>
      <c r="AC35" s="207"/>
      <c r="AD35" s="207"/>
      <c r="AE35" s="207"/>
      <c r="AF35" s="207"/>
      <c r="AG35" s="207"/>
      <c r="AH35" s="207"/>
      <c r="AI35" s="207"/>
      <c r="AJ35" s="208"/>
      <c r="AK35" s="207"/>
      <c r="AL35" s="207"/>
      <c r="AM35" s="208"/>
      <c r="AN35" s="207"/>
      <c r="AO35" s="207"/>
      <c r="AP35" s="207"/>
      <c r="AQ35" s="207"/>
      <c r="AR35" s="207"/>
      <c r="AS35" s="207"/>
      <c r="AT35" s="207"/>
      <c r="AU35" s="208"/>
      <c r="AV35" s="207"/>
      <c r="AW35" s="207"/>
      <c r="AX35" s="208"/>
      <c r="AY35" s="207"/>
      <c r="AZ35" s="207"/>
    </row>
    <row r="36" spans="1:52" x14ac:dyDescent="0.3">
      <c r="A36" s="128" t="s">
        <v>185</v>
      </c>
      <c r="B36" s="124"/>
      <c r="C36" s="235" t="s">
        <v>325</v>
      </c>
      <c r="D36" s="117"/>
      <c r="E36" s="117"/>
      <c r="F36" s="117"/>
      <c r="G36" s="117"/>
      <c r="H36" s="207"/>
      <c r="I36" s="207"/>
      <c r="J36" s="207"/>
      <c r="K36" s="207"/>
      <c r="L36" s="207"/>
      <c r="M36" s="207"/>
      <c r="N36" s="208"/>
      <c r="O36" s="207"/>
      <c r="P36" s="207"/>
      <c r="Q36" s="208"/>
      <c r="R36" s="207"/>
      <c r="S36" s="207"/>
      <c r="T36" s="207"/>
      <c r="U36" s="207"/>
      <c r="V36" s="207"/>
      <c r="W36" s="207"/>
      <c r="X36" s="207"/>
      <c r="Y36" s="208"/>
      <c r="Z36" s="207"/>
      <c r="AA36" s="207"/>
      <c r="AB36" s="208"/>
      <c r="AC36" s="207"/>
      <c r="AD36" s="207"/>
      <c r="AE36" s="207"/>
      <c r="AF36" s="207"/>
      <c r="AG36" s="207"/>
      <c r="AH36" s="207"/>
      <c r="AI36" s="207"/>
      <c r="AJ36" s="208"/>
      <c r="AK36" s="207"/>
      <c r="AL36" s="207"/>
      <c r="AM36" s="208"/>
      <c r="AN36" s="207"/>
      <c r="AO36" s="207"/>
      <c r="AP36" s="207"/>
      <c r="AQ36" s="207"/>
      <c r="AR36" s="207"/>
      <c r="AS36" s="207"/>
      <c r="AT36" s="207"/>
      <c r="AU36" s="208"/>
      <c r="AV36" s="207"/>
      <c r="AW36" s="207"/>
      <c r="AX36" s="208"/>
      <c r="AY36" s="207"/>
      <c r="AZ36" s="207"/>
    </row>
    <row r="37" spans="1:52" x14ac:dyDescent="0.3">
      <c r="A37" s="127" t="s">
        <v>186</v>
      </c>
      <c r="B37" s="126"/>
      <c r="C37" s="283"/>
      <c r="D37" s="117"/>
      <c r="E37" s="117"/>
      <c r="F37" s="117"/>
      <c r="G37" s="117"/>
      <c r="H37" s="207"/>
      <c r="I37" s="207"/>
      <c r="J37" s="207"/>
      <c r="K37" s="207"/>
      <c r="L37" s="207"/>
      <c r="M37" s="207"/>
      <c r="N37" s="208"/>
      <c r="O37" s="207"/>
      <c r="P37" s="207"/>
      <c r="Q37" s="208"/>
      <c r="R37" s="207"/>
      <c r="S37" s="207"/>
      <c r="T37" s="207"/>
      <c r="U37" s="207"/>
      <c r="V37" s="207"/>
      <c r="W37" s="207"/>
      <c r="X37" s="207"/>
      <c r="Y37" s="208"/>
      <c r="Z37" s="207"/>
      <c r="AA37" s="207"/>
      <c r="AB37" s="208"/>
      <c r="AC37" s="207"/>
      <c r="AD37" s="207"/>
      <c r="AE37" s="207"/>
      <c r="AF37" s="207"/>
      <c r="AG37" s="207"/>
      <c r="AH37" s="207"/>
      <c r="AI37" s="207"/>
      <c r="AJ37" s="208"/>
      <c r="AK37" s="207"/>
      <c r="AL37" s="207"/>
      <c r="AM37" s="208"/>
      <c r="AN37" s="207"/>
      <c r="AO37" s="207"/>
      <c r="AP37" s="207"/>
      <c r="AQ37" s="207"/>
      <c r="AR37" s="207"/>
      <c r="AS37" s="207"/>
      <c r="AT37" s="207"/>
      <c r="AU37" s="208"/>
      <c r="AV37" s="207"/>
      <c r="AW37" s="207"/>
      <c r="AX37" s="208"/>
      <c r="AY37" s="207"/>
      <c r="AZ37" s="207"/>
    </row>
    <row r="38" spans="1:52" x14ac:dyDescent="0.3">
      <c r="A38" s="125" t="s">
        <v>187</v>
      </c>
      <c r="B38" s="124"/>
      <c r="C38" s="117"/>
      <c r="D38" s="117"/>
      <c r="E38" s="117"/>
      <c r="F38" s="117"/>
      <c r="G38" s="117"/>
      <c r="H38" s="207"/>
      <c r="I38" s="207"/>
      <c r="J38" s="207"/>
      <c r="K38" s="207"/>
      <c r="L38" s="207"/>
      <c r="M38" s="207"/>
      <c r="N38" s="208"/>
      <c r="O38" s="207"/>
      <c r="P38" s="207"/>
      <c r="Q38" s="208"/>
      <c r="R38" s="207"/>
      <c r="S38" s="207"/>
      <c r="T38" s="207"/>
      <c r="U38" s="207"/>
      <c r="V38" s="207"/>
      <c r="W38" s="207"/>
      <c r="X38" s="207"/>
      <c r="Y38" s="208"/>
      <c r="Z38" s="207"/>
      <c r="AA38" s="207"/>
      <c r="AB38" s="208"/>
      <c r="AC38" s="207"/>
      <c r="AD38" s="207"/>
      <c r="AE38" s="207"/>
      <c r="AF38" s="207"/>
      <c r="AG38" s="207"/>
      <c r="AH38" s="207"/>
      <c r="AI38" s="207"/>
      <c r="AJ38" s="208"/>
      <c r="AK38" s="207"/>
      <c r="AL38" s="207"/>
      <c r="AM38" s="208"/>
      <c r="AN38" s="207"/>
      <c r="AO38" s="207"/>
      <c r="AP38" s="207"/>
      <c r="AQ38" s="207"/>
      <c r="AR38" s="207"/>
      <c r="AS38" s="207"/>
      <c r="AT38" s="207"/>
      <c r="AU38" s="208"/>
      <c r="AV38" s="207"/>
      <c r="AW38" s="207"/>
      <c r="AX38" s="208"/>
      <c r="AY38" s="207"/>
      <c r="AZ38" s="207"/>
    </row>
    <row r="39" spans="1:52" x14ac:dyDescent="0.3">
      <c r="A39" s="107" t="s">
        <v>188</v>
      </c>
      <c r="B39" s="122"/>
      <c r="C39" s="123"/>
      <c r="D39" s="122"/>
      <c r="E39" s="122"/>
      <c r="F39" s="122"/>
      <c r="G39" s="122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</row>
    <row r="40" spans="1:52" x14ac:dyDescent="0.3">
      <c r="A40" s="107" t="s">
        <v>189</v>
      </c>
      <c r="B40" s="120"/>
      <c r="C40" s="121"/>
      <c r="D40" s="120"/>
      <c r="E40" s="120"/>
      <c r="F40" s="120"/>
      <c r="G40" s="120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</row>
    <row r="41" spans="1:52" x14ac:dyDescent="0.3">
      <c r="A41" s="107" t="s">
        <v>190</v>
      </c>
      <c r="B41" s="120"/>
      <c r="C41" s="121"/>
      <c r="D41" s="120"/>
      <c r="E41" s="120"/>
      <c r="F41" s="120"/>
      <c r="G41" s="120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</row>
    <row r="42" spans="1:52" x14ac:dyDescent="0.3">
      <c r="A42" s="107" t="s">
        <v>191</v>
      </c>
      <c r="B42" s="120"/>
      <c r="C42" s="121"/>
      <c r="D42" s="120"/>
      <c r="E42" s="120"/>
      <c r="F42" s="120"/>
      <c r="G42" s="120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</row>
    <row r="43" spans="1:52" x14ac:dyDescent="0.3">
      <c r="A43" s="107" t="s">
        <v>192</v>
      </c>
      <c r="B43" s="120"/>
      <c r="C43" s="121"/>
      <c r="D43" s="120"/>
      <c r="E43" s="120"/>
      <c r="F43" s="120"/>
      <c r="G43" s="120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</row>
    <row r="44" spans="1:52" x14ac:dyDescent="0.3">
      <c r="A44" s="107" t="s">
        <v>193</v>
      </c>
      <c r="B44" s="120"/>
      <c r="C44" s="121"/>
      <c r="D44" s="120"/>
      <c r="E44" s="120"/>
      <c r="F44" s="120"/>
      <c r="G44" s="120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</row>
    <row r="45" spans="1:52" x14ac:dyDescent="0.3">
      <c r="A45" s="107" t="s">
        <v>262</v>
      </c>
      <c r="B45" s="120"/>
      <c r="C45" s="121"/>
      <c r="D45" s="120"/>
      <c r="E45" s="120"/>
      <c r="F45" s="120"/>
      <c r="G45" s="120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</row>
    <row r="46" spans="1:52" x14ac:dyDescent="0.3">
      <c r="A46" s="107" t="s">
        <v>194</v>
      </c>
      <c r="B46" s="120"/>
      <c r="C46" s="121"/>
      <c r="D46" s="120"/>
      <c r="E46" s="120"/>
      <c r="F46" s="120"/>
      <c r="G46" s="120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</row>
    <row r="47" spans="1:52" x14ac:dyDescent="0.3">
      <c r="A47" s="107" t="s">
        <v>195</v>
      </c>
      <c r="B47" s="120"/>
      <c r="C47" s="121"/>
      <c r="D47" s="120"/>
      <c r="E47" s="120"/>
      <c r="F47" s="120"/>
      <c r="G47" s="120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</row>
    <row r="48" spans="1:52" x14ac:dyDescent="0.3">
      <c r="A48" s="107" t="s">
        <v>196</v>
      </c>
      <c r="B48" s="120"/>
      <c r="C48" s="121"/>
      <c r="D48" s="120"/>
      <c r="E48" s="120"/>
      <c r="F48" s="120"/>
      <c r="G48" s="120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</row>
    <row r="49" spans="1:52" x14ac:dyDescent="0.3">
      <c r="A49" s="107" t="s">
        <v>197</v>
      </c>
      <c r="B49" s="120"/>
      <c r="C49" s="121"/>
      <c r="D49" s="120"/>
      <c r="E49" s="120"/>
      <c r="F49" s="120"/>
      <c r="G49" s="120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</row>
    <row r="50" spans="1:52" x14ac:dyDescent="0.3">
      <c r="A50" s="107" t="s">
        <v>198</v>
      </c>
      <c r="B50" s="120"/>
      <c r="C50" s="121"/>
      <c r="D50" s="120"/>
      <c r="E50" s="120"/>
      <c r="F50" s="120"/>
      <c r="G50" s="120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</row>
    <row r="51" spans="1:52" x14ac:dyDescent="0.3">
      <c r="A51" s="107" t="s">
        <v>199</v>
      </c>
      <c r="B51" s="120"/>
      <c r="C51" s="121"/>
      <c r="D51" s="120"/>
      <c r="E51" s="120"/>
      <c r="F51" s="120"/>
      <c r="G51" s="120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</row>
    <row r="52" spans="1:52" x14ac:dyDescent="0.3">
      <c r="A52" s="107" t="s">
        <v>200</v>
      </c>
      <c r="B52" s="120"/>
      <c r="C52" s="121"/>
      <c r="D52" s="120"/>
      <c r="E52" s="120"/>
      <c r="F52" s="120"/>
      <c r="G52" s="120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</row>
    <row r="53" spans="1:52" x14ac:dyDescent="0.3">
      <c r="A53" s="107" t="s">
        <v>201</v>
      </c>
      <c r="B53" s="120"/>
      <c r="C53" s="121"/>
      <c r="D53" s="120"/>
      <c r="E53" s="120"/>
      <c r="F53" s="120"/>
      <c r="G53" s="120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</row>
    <row r="54" spans="1:52" x14ac:dyDescent="0.3">
      <c r="A54" s="107" t="s">
        <v>202</v>
      </c>
      <c r="B54" s="120"/>
      <c r="C54" s="121"/>
      <c r="D54" s="120"/>
      <c r="E54" s="120"/>
      <c r="F54" s="120"/>
      <c r="G54" s="120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</row>
    <row r="55" spans="1:52" x14ac:dyDescent="0.3">
      <c r="A55" s="108" t="s">
        <v>350</v>
      </c>
      <c r="B55" s="118"/>
      <c r="C55" s="119"/>
      <c r="D55" s="118"/>
      <c r="E55" s="118"/>
      <c r="F55" s="118"/>
      <c r="G55" s="118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</row>
    <row r="56" spans="1:52" x14ac:dyDescent="0.3">
      <c r="A56" s="105"/>
      <c r="C56" s="117"/>
      <c r="D56" s="115"/>
      <c r="H56" s="106"/>
      <c r="L56" s="115"/>
      <c r="M56" s="115"/>
      <c r="N56" s="115"/>
      <c r="O56" s="115"/>
      <c r="P56" s="115"/>
      <c r="Q56" s="115"/>
      <c r="R56" s="115"/>
    </row>
    <row r="57" spans="1:52" x14ac:dyDescent="0.3">
      <c r="A57" s="116"/>
      <c r="H57" s="105"/>
      <c r="L57" s="115"/>
      <c r="M57" s="115"/>
      <c r="N57" s="115"/>
      <c r="O57" s="115"/>
      <c r="P57" s="115"/>
      <c r="Q57" s="115"/>
      <c r="R57" s="115"/>
    </row>
    <row r="58" spans="1:52" ht="30.6" x14ac:dyDescent="0.3">
      <c r="A58" s="114" t="s">
        <v>203</v>
      </c>
      <c r="B58" s="235">
        <f>SUM(B59:B71)</f>
        <v>0</v>
      </c>
    </row>
    <row r="59" spans="1:52" x14ac:dyDescent="0.3">
      <c r="A59" s="112" t="s">
        <v>204</v>
      </c>
      <c r="B59" s="155"/>
    </row>
    <row r="60" spans="1:52" x14ac:dyDescent="0.3">
      <c r="A60" s="112" t="s">
        <v>205</v>
      </c>
      <c r="B60" s="156"/>
    </row>
    <row r="61" spans="1:52" x14ac:dyDescent="0.3">
      <c r="A61" s="112" t="s">
        <v>206</v>
      </c>
      <c r="B61" s="156"/>
    </row>
    <row r="62" spans="1:52" x14ac:dyDescent="0.3">
      <c r="A62" s="112" t="s">
        <v>207</v>
      </c>
      <c r="B62" s="156"/>
    </row>
    <row r="63" spans="1:52" x14ac:dyDescent="0.3">
      <c r="A63" s="112" t="s">
        <v>208</v>
      </c>
      <c r="B63" s="156"/>
    </row>
    <row r="64" spans="1:52" x14ac:dyDescent="0.3">
      <c r="A64" s="112" t="s">
        <v>209</v>
      </c>
      <c r="B64" s="156"/>
    </row>
    <row r="65" spans="1:2" x14ac:dyDescent="0.3">
      <c r="A65" s="112" t="s">
        <v>210</v>
      </c>
      <c r="B65" s="156"/>
    </row>
    <row r="66" spans="1:2" x14ac:dyDescent="0.3">
      <c r="A66" s="112" t="s">
        <v>211</v>
      </c>
      <c r="B66" s="156"/>
    </row>
    <row r="67" spans="1:2" x14ac:dyDescent="0.3">
      <c r="A67" s="112" t="s">
        <v>212</v>
      </c>
      <c r="B67" s="156"/>
    </row>
    <row r="68" spans="1:2" x14ac:dyDescent="0.3">
      <c r="A68" s="112" t="s">
        <v>213</v>
      </c>
      <c r="B68" s="156"/>
    </row>
    <row r="69" spans="1:2" x14ac:dyDescent="0.3">
      <c r="A69" s="112" t="s">
        <v>214</v>
      </c>
      <c r="B69" s="156"/>
    </row>
    <row r="70" spans="1:2" x14ac:dyDescent="0.3">
      <c r="A70" s="112" t="s">
        <v>215</v>
      </c>
      <c r="B70" s="156"/>
    </row>
    <row r="71" spans="1:2" x14ac:dyDescent="0.3">
      <c r="A71" s="111" t="s">
        <v>216</v>
      </c>
      <c r="B71" s="157"/>
    </row>
    <row r="1048573" spans="16384:16384" x14ac:dyDescent="0.3">
      <c r="XFD1048573" s="110" t="s">
        <v>336</v>
      </c>
    </row>
    <row r="1048574" spans="16384:16384" x14ac:dyDescent="0.3">
      <c r="XFD1048574" s="110" t="s">
        <v>337</v>
      </c>
    </row>
    <row r="1048575" spans="16384:16384" x14ac:dyDescent="0.3">
      <c r="XFD1048575" s="110" t="s">
        <v>338</v>
      </c>
    </row>
    <row r="1048576" spans="16384:16384" x14ac:dyDescent="0.3">
      <c r="XFD1048576" s="110" t="s">
        <v>339</v>
      </c>
    </row>
  </sheetData>
  <sheetProtection algorithmName="SHA-512" hashValue="45MTnB0LRg+DzHQZBI2LWnzhVkbwFzBr8AqtixKz+bcYWNRrPfBPlpSt8cL63xR+1myfMNAmv/pR2pox7FW3ew==" saltValue="BXc28tPhj9oZ15qe2l3wyg==" spinCount="100000" sheet="1" objects="1" scenarios="1"/>
  <conditionalFormatting sqref="H5:AZ5 I6:AZ6">
    <cfRule type="expression" dxfId="46" priority="26">
      <formula>H$5&lt;&gt;""</formula>
    </cfRule>
  </conditionalFormatting>
  <conditionalFormatting sqref="I9:AZ9">
    <cfRule type="expression" dxfId="45" priority="25">
      <formula>I5&lt;&gt;""</formula>
    </cfRule>
  </conditionalFormatting>
  <conditionalFormatting sqref="H10:AZ12">
    <cfRule type="expression" dxfId="44" priority="23">
      <formula>H$5&lt;&gt;""</formula>
    </cfRule>
  </conditionalFormatting>
  <conditionalFormatting sqref="H15:AZ15">
    <cfRule type="expression" dxfId="43" priority="22">
      <formula>H5&lt;&gt;""</formula>
    </cfRule>
  </conditionalFormatting>
  <conditionalFormatting sqref="H16:AZ23">
    <cfRule type="expression" dxfId="42" priority="21">
      <formula>H$5&lt;&gt;""</formula>
    </cfRule>
  </conditionalFormatting>
  <conditionalFormatting sqref="H24:AZ24">
    <cfRule type="expression" dxfId="41" priority="20">
      <formula>H5&lt;&gt;""</formula>
    </cfRule>
  </conditionalFormatting>
  <conditionalFormatting sqref="H28:AZ33">
    <cfRule type="expression" dxfId="40" priority="19">
      <formula>H$5&lt;&gt;""</formula>
    </cfRule>
  </conditionalFormatting>
  <conditionalFormatting sqref="H27:AZ27">
    <cfRule type="expression" dxfId="39" priority="18">
      <formula>H5&lt;&gt;""</formula>
    </cfRule>
  </conditionalFormatting>
  <conditionalFormatting sqref="H34:AZ34">
    <cfRule type="expression" dxfId="38" priority="17">
      <formula>H5&lt;&gt;""</formula>
    </cfRule>
  </conditionalFormatting>
  <conditionalFormatting sqref="H39:AZ39">
    <cfRule type="expression" dxfId="37" priority="16">
      <formula>H5&lt;&gt;""</formula>
    </cfRule>
  </conditionalFormatting>
  <conditionalFormatting sqref="H55:AZ55">
    <cfRule type="expression" dxfId="36" priority="15">
      <formula>H5&lt;&gt;""</formula>
    </cfRule>
  </conditionalFormatting>
  <conditionalFormatting sqref="H40:AZ54">
    <cfRule type="expression" dxfId="35" priority="14">
      <formula>H$5&lt;&gt;""</formula>
    </cfRule>
  </conditionalFormatting>
  <conditionalFormatting sqref="B37">
    <cfRule type="expression" dxfId="34" priority="10">
      <formula>ISBLANK($B$37)=TRUE</formula>
    </cfRule>
  </conditionalFormatting>
  <conditionalFormatting sqref="B59:B71">
    <cfRule type="expression" dxfId="33" priority="8">
      <formula>ISBLANK(B59)=TRUE</formula>
    </cfRule>
  </conditionalFormatting>
  <conditionalFormatting sqref="B12:AZ12">
    <cfRule type="expression" dxfId="32" priority="7">
      <formula>B$5&lt;&gt;""</formula>
    </cfRule>
  </conditionalFormatting>
  <conditionalFormatting sqref="I15:AZ15">
    <cfRule type="expression" dxfId="31" priority="12">
      <formula>AND(I$5&lt;&gt;"",ISBLANK(I15)=TRUE)</formula>
    </cfRule>
  </conditionalFormatting>
  <conditionalFormatting sqref="H7:AZ7">
    <cfRule type="expression" dxfId="30" priority="6">
      <formula>H$5&lt;&gt;""</formula>
    </cfRule>
  </conditionalFormatting>
  <conditionalFormatting sqref="C37">
    <cfRule type="expression" dxfId="29" priority="3">
      <formula>AND(ISBLANK($B37)=FALSE,$B$37=0)</formula>
    </cfRule>
    <cfRule type="expression" dxfId="28" priority="4">
      <formula>AND($B$37&lt;&gt;0,ISBLANK(C37)=TRUE)</formula>
    </cfRule>
  </conditionalFormatting>
  <conditionalFormatting sqref="B2">
    <cfRule type="expression" dxfId="27" priority="2">
      <formula>ISBLANK(B2)</formula>
    </cfRule>
  </conditionalFormatting>
  <dataValidations count="2">
    <dataValidation type="whole" allowBlank="1" showInputMessage="1" showErrorMessage="1" errorTitle="Foutieve invoering" error="Ingevuld gegeven is geen mogelijk jaartal." sqref="C37" xr:uid="{DE8C2C50-78BE-4362-822F-DEDB0ACE8D72}">
      <formula1>1900</formula1>
      <formula2>2200</formula2>
    </dataValidation>
    <dataValidation type="list" allowBlank="1" showInputMessage="1" showErrorMessage="1" sqref="B2" xr:uid="{2465ECAF-B48E-4B51-BF24-FEA533954137}">
      <formula1>$XFD$1048573:$XFD$1048576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00000000-000E-0000-0500-000007000000}">
            <xm:f>AND(B$5&lt;&gt;"",ISBLANK(B27)=TRUE,B$5&gt;Balans!$B$4)</xm:f>
            <x14:dxf>
              <fill>
                <patternFill>
                  <bgColor theme="4"/>
                </patternFill>
              </fill>
            </x14:dxf>
          </x14:cfRule>
          <xm:sqref>B27:AZ28</xm:sqref>
        </x14:conditionalFormatting>
        <x14:conditionalFormatting xmlns:xm="http://schemas.microsoft.com/office/excel/2006/main">
          <x14:cfRule type="expression" priority="9" id="{00000000-000E-0000-0500-000005000000}">
            <xm:f>AND(B$5&lt;&gt;"",ISBLANK(B39)=TRUE,B$5&gt;Balans!$B$4)</xm:f>
            <x14:dxf>
              <fill>
                <patternFill>
                  <bgColor theme="4"/>
                </patternFill>
              </fill>
            </x14:dxf>
          </x14:cfRule>
          <xm:sqref>B39:AZ55</xm:sqref>
        </x14:conditionalFormatting>
        <x14:conditionalFormatting xmlns:xm="http://schemas.microsoft.com/office/excel/2006/main">
          <x14:cfRule type="expression" priority="5" id="{ED67A49C-A004-44AE-AD5E-C48C82312BF4}">
            <xm:f>AND(B$5&lt;&gt;"",B$5&lt;=Balans!$B$4)</xm:f>
            <x14:dxf>
              <fill>
                <patternFill>
                  <bgColor theme="4"/>
                </patternFill>
              </fill>
            </x14:dxf>
          </x14:cfRule>
          <xm:sqref>B7:AZ7</xm:sqref>
        </x14:conditionalFormatting>
        <x14:conditionalFormatting xmlns:xm="http://schemas.microsoft.com/office/excel/2006/main">
          <x14:cfRule type="expression" priority="1" id="{6DA683E0-B6B3-41BF-97DA-8FA8E1678C00}">
            <xm:f>AND(B$5&lt;&gt;"",ISBLANK(B29)=TRUE,B$5&gt;Balans!$B$4,$B$2&lt;&gt;"PZ",$B$2&lt;&gt;"RZ")</xm:f>
            <x14:dxf>
              <fill>
                <patternFill>
                  <bgColor theme="4"/>
                </patternFill>
              </fill>
            </x14:dxf>
          </x14:cfRule>
          <xm:sqref>B29:AZ34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1C21-2CB8-443B-8EC7-5298CFE91B70}">
  <dimension ref="A1:XFD1048575"/>
  <sheetViews>
    <sheetView workbookViewId="0">
      <selection activeCell="B1" sqref="B1"/>
    </sheetView>
  </sheetViews>
  <sheetFormatPr defaultRowHeight="14.4" x14ac:dyDescent="0.3"/>
  <cols>
    <col min="1" max="1" width="73.6640625" bestFit="1" customWidth="1"/>
  </cols>
  <sheetData>
    <row r="1" spans="1:52" ht="15" thickBot="1" x14ac:dyDescent="0.35">
      <c r="A1" s="231" t="s">
        <v>289</v>
      </c>
      <c r="B1" s="298"/>
    </row>
    <row r="2" spans="1:52" x14ac:dyDescent="0.3">
      <c r="A2" s="229"/>
      <c r="E2" s="225"/>
    </row>
    <row r="4" spans="1:52" x14ac:dyDescent="0.3">
      <c r="A4" s="230" t="str">
        <f>IF(ISBLANK(B1)=TRUE,"",IF(B1="Nee","Dit tabblad dient niet verder ingevuld te worden.","Pensioenlast inschatting"))</f>
        <v/>
      </c>
      <c r="B4" s="227" t="str">
        <f>IF(ISBLANK($B$1)=TRUE,"",IF($B$1="Nee","",'geldstroom realisaties en proj'!C6))</f>
        <v/>
      </c>
      <c r="C4" s="227" t="str">
        <f>IF(ISBLANK($B$1)=TRUE,"",IF($B$1="Nee","",'geldstroom realisaties en proj'!D6))</f>
        <v/>
      </c>
      <c r="D4" s="227" t="str">
        <f>IF(ISBLANK($B$1)=TRUE,"",IF($B$1="Nee","",'geldstroom realisaties en proj'!E6))</f>
        <v/>
      </c>
      <c r="E4" s="227" t="str">
        <f>IF(ISBLANK($B$1)=TRUE,"",IF($B$1="Nee","",'geldstroom realisaties en proj'!F6))</f>
        <v/>
      </c>
      <c r="F4" s="227" t="str">
        <f>IF(ISBLANK($B$1)=TRUE,"",IF($B$1="Nee","",'geldstroom realisaties en proj'!G6))</f>
        <v/>
      </c>
      <c r="G4" s="227" t="str">
        <f>IF(ISBLANK($B$1)=TRUE,"",IF($B$1="Nee","",'geldstroom realisaties en proj'!H6))</f>
        <v/>
      </c>
      <c r="H4" s="227" t="str">
        <f>IF(ISBLANK($B$1)=TRUE,"",IF($B$1="Nee","",'geldstroom realisaties en proj'!I6))</f>
        <v/>
      </c>
      <c r="I4" s="227" t="str">
        <f>IF(ISBLANK($B$1)=TRUE,"",IF($B$1="Nee","",'geldstroom realisaties en proj'!J6))</f>
        <v/>
      </c>
      <c r="J4" s="227" t="str">
        <f>IF(ISBLANK($B$1)=TRUE,"",IF($B$1="Nee","",'geldstroom realisaties en proj'!K6))</f>
        <v/>
      </c>
      <c r="K4" s="227" t="str">
        <f>IF(ISBLANK($B$1)=TRUE,"",IF($B$1="Nee","",'geldstroom realisaties en proj'!L6))</f>
        <v/>
      </c>
      <c r="L4" s="227" t="str">
        <f>IF(ISBLANK($B$1)=TRUE,"",IF($B$1="Nee","",'geldstroom realisaties en proj'!M6))</f>
        <v/>
      </c>
      <c r="M4" s="227" t="str">
        <f>IF(ISBLANK($B$1)=TRUE,"",IF($B$1="Nee","",'geldstroom realisaties en proj'!N6))</f>
        <v/>
      </c>
      <c r="N4" s="227" t="str">
        <f>IF(ISBLANK($B$1)=TRUE,"",IF($B$1="Nee","",'geldstroom realisaties en proj'!O6))</f>
        <v/>
      </c>
      <c r="O4" s="227" t="str">
        <f>IF(ISBLANK($B$1)=TRUE,"",IF($B$1="Nee","",'geldstroom realisaties en proj'!P6))</f>
        <v/>
      </c>
      <c r="P4" s="227" t="str">
        <f>IF(ISBLANK($B$1)=TRUE,"",IF($B$1="Nee","",'geldstroom realisaties en proj'!Q6))</f>
        <v/>
      </c>
      <c r="Q4" s="227" t="str">
        <f>IF(ISBLANK($B$1)=TRUE,"",IF($B$1="Nee","",'geldstroom realisaties en proj'!R6))</f>
        <v/>
      </c>
      <c r="R4" s="227" t="str">
        <f>IF(ISBLANK($B$1)=TRUE,"",IF($B$1="Nee","",'geldstroom realisaties en proj'!S6))</f>
        <v/>
      </c>
      <c r="S4" s="227" t="str">
        <f>IF(ISBLANK($B$1)=TRUE,"",IF($B$1="Nee","",'geldstroom realisaties en proj'!T6))</f>
        <v/>
      </c>
      <c r="T4" s="227" t="str">
        <f>IF(ISBLANK($B$1)=TRUE,"",IF($B$1="Nee","",'geldstroom realisaties en proj'!U6))</f>
        <v/>
      </c>
      <c r="U4" s="227" t="str">
        <f>IF(ISBLANK($B$1)=TRUE,"",IF($B$1="Nee","",'geldstroom realisaties en proj'!V6))</f>
        <v/>
      </c>
      <c r="V4" s="227" t="str">
        <f>IF(ISBLANK($B$1)=TRUE,"",IF($B$1="Nee","",'geldstroom realisaties en proj'!W6))</f>
        <v/>
      </c>
      <c r="W4" s="227" t="str">
        <f>IF(ISBLANK($B$1)=TRUE,"",IF($B$1="Nee","",'geldstroom realisaties en proj'!X6))</f>
        <v/>
      </c>
      <c r="X4" s="227" t="str">
        <f>IF(ISBLANK($B$1)=TRUE,"",IF($B$1="Nee","",'geldstroom realisaties en proj'!Y6))</f>
        <v/>
      </c>
      <c r="Y4" s="227" t="str">
        <f>IF(ISBLANK($B$1)=TRUE,"",IF($B$1="Nee","",'geldstroom realisaties en proj'!Z6))</f>
        <v/>
      </c>
      <c r="Z4" s="227" t="str">
        <f>IF(ISBLANK($B$1)=TRUE,"",IF($B$1="Nee","",'geldstroom realisaties en proj'!AA6))</f>
        <v/>
      </c>
      <c r="AA4" s="227" t="str">
        <f>IF(ISBLANK($B$1)=TRUE,"",IF($B$1="Nee","",'geldstroom realisaties en proj'!AB6))</f>
        <v/>
      </c>
      <c r="AB4" s="227" t="str">
        <f>IF(ISBLANK($B$1)=TRUE,"",IF($B$1="Nee","",'geldstroom realisaties en proj'!AC6))</f>
        <v/>
      </c>
      <c r="AC4" s="227" t="str">
        <f>IF(ISBLANK($B$1)=TRUE,"",IF($B$1="Nee","",'geldstroom realisaties en proj'!AD6))</f>
        <v/>
      </c>
      <c r="AD4" s="227" t="str">
        <f>IF(ISBLANK($B$1)=TRUE,"",IF($B$1="Nee","",'geldstroom realisaties en proj'!AE6))</f>
        <v/>
      </c>
      <c r="AE4" s="227" t="str">
        <f>IF(ISBLANK($B$1)=TRUE,"",IF($B$1="Nee","",'geldstroom realisaties en proj'!AF6))</f>
        <v/>
      </c>
      <c r="AF4" s="227" t="str">
        <f>IF(ISBLANK($B$1)=TRUE,"",IF($B$1="Nee","",'geldstroom realisaties en proj'!AG6))</f>
        <v/>
      </c>
      <c r="AG4" s="227" t="str">
        <f>IF(ISBLANK($B$1)=TRUE,"",IF($B$1="Nee","",'geldstroom realisaties en proj'!AH6))</f>
        <v/>
      </c>
      <c r="AH4" s="227" t="str">
        <f>IF(ISBLANK($B$1)=TRUE,"",IF($B$1="Nee","",'geldstroom realisaties en proj'!AI6))</f>
        <v/>
      </c>
      <c r="AI4" s="227" t="str">
        <f>IF(ISBLANK($B$1)=TRUE,"",IF($B$1="Nee","",'geldstroom realisaties en proj'!AJ6))</f>
        <v/>
      </c>
      <c r="AJ4" s="227" t="str">
        <f>IF(ISBLANK($B$1)=TRUE,"",IF($B$1="Nee","",'geldstroom realisaties en proj'!AK6))</f>
        <v/>
      </c>
      <c r="AK4" s="227" t="str">
        <f>IF(ISBLANK($B$1)=TRUE,"",IF($B$1="Nee","",'geldstroom realisaties en proj'!AL6))</f>
        <v/>
      </c>
      <c r="AL4" s="227" t="str">
        <f>IF(ISBLANK($B$1)=TRUE,"",IF($B$1="Nee","",'geldstroom realisaties en proj'!AM6))</f>
        <v/>
      </c>
      <c r="AM4" s="227" t="str">
        <f>IF(ISBLANK($B$1)=TRUE,"",IF($B$1="Nee","",'geldstroom realisaties en proj'!AN6))</f>
        <v/>
      </c>
      <c r="AN4" s="227" t="str">
        <f>IF(ISBLANK($B$1)=TRUE,"",IF($B$1="Nee","",'geldstroom realisaties en proj'!AO6))</f>
        <v/>
      </c>
      <c r="AO4" s="227" t="str">
        <f>IF(ISBLANK($B$1)=TRUE,"",IF($B$1="Nee","",'geldstroom realisaties en proj'!AP6))</f>
        <v/>
      </c>
      <c r="AP4" s="227" t="str">
        <f>IF(ISBLANK($B$1)=TRUE,"",IF($B$1="Nee","",'geldstroom realisaties en proj'!AQ6))</f>
        <v/>
      </c>
      <c r="AQ4" s="227" t="str">
        <f>IF(ISBLANK($B$1)=TRUE,"",IF($B$1="Nee","",'geldstroom realisaties en proj'!AR6))</f>
        <v/>
      </c>
      <c r="AR4" s="227" t="str">
        <f>IF(ISBLANK($B$1)=TRUE,"",IF($B$1="Nee","",'geldstroom realisaties en proj'!AS6))</f>
        <v/>
      </c>
      <c r="AS4" s="227" t="str">
        <f>IF(ISBLANK($B$1)=TRUE,"",IF($B$1="Nee","",'geldstroom realisaties en proj'!AT6))</f>
        <v/>
      </c>
      <c r="AT4" s="227" t="str">
        <f>IF(ISBLANK($B$1)=TRUE,"",IF($B$1="Nee","",'geldstroom realisaties en proj'!AU6))</f>
        <v/>
      </c>
      <c r="AU4" s="227" t="str">
        <f>IF(ISBLANK($B$1)=TRUE,"",IF($B$1="Nee","",'geldstroom realisaties en proj'!AV6))</f>
        <v/>
      </c>
      <c r="AV4" s="227" t="str">
        <f>IF(ISBLANK($B$1)=TRUE,"",IF($B$1="Nee","",'geldstroom realisaties en proj'!AW6))</f>
        <v/>
      </c>
      <c r="AW4" s="227" t="str">
        <f>IF(ISBLANK($B$1)=TRUE,"",IF($B$1="Nee","",'geldstroom realisaties en proj'!AX6))</f>
        <v/>
      </c>
      <c r="AX4" s="227" t="str">
        <f>IF(ISBLANK($B$1)=TRUE,"",IF($B$1="Nee","",'geldstroom realisaties en proj'!AY6))</f>
        <v/>
      </c>
      <c r="AY4" s="227" t="str">
        <f>IF(ISBLANK($B$1)=TRUE,"",IF($B$1="Nee","",'geldstroom realisaties en proj'!AZ6))</f>
        <v/>
      </c>
      <c r="AZ4" s="227"/>
    </row>
    <row r="5" spans="1:52" x14ac:dyDescent="0.3">
      <c r="A5" s="230" t="str">
        <f>IF(ISBLANK(B1)=TRUE,"",IF(B1="Nee","","Totale kost"))</f>
        <v/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</row>
    <row r="6" spans="1:52" x14ac:dyDescent="0.3">
      <c r="A6" s="230" t="str">
        <f>IF(ISBLANK(B1)=TRUE,"",IF(B1="Nee","","Financiering door voorziening"))</f>
        <v/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</row>
    <row r="7" spans="1:52" x14ac:dyDescent="0.3">
      <c r="A7" s="230" t="str">
        <f>IF(ISBLANK(B1)=TRUE,"",IF(B1="Nee","","Deel niet gefinancierd door voorziening*"))</f>
        <v/>
      </c>
      <c r="B7" s="228" t="str">
        <f>IF(B4="","",B5-B6)</f>
        <v/>
      </c>
      <c r="C7" s="228" t="str">
        <f t="shared" ref="C7:AY7" si="0">IF(C4="","",C5-C6)</f>
        <v/>
      </c>
      <c r="D7" s="228" t="str">
        <f t="shared" si="0"/>
        <v/>
      </c>
      <c r="E7" s="228" t="str">
        <f t="shared" si="0"/>
        <v/>
      </c>
      <c r="F7" s="228" t="str">
        <f t="shared" si="0"/>
        <v/>
      </c>
      <c r="G7" s="228" t="str">
        <f t="shared" si="0"/>
        <v/>
      </c>
      <c r="H7" s="228" t="str">
        <f t="shared" si="0"/>
        <v/>
      </c>
      <c r="I7" s="228" t="str">
        <f t="shared" si="0"/>
        <v/>
      </c>
      <c r="J7" s="228" t="str">
        <f t="shared" si="0"/>
        <v/>
      </c>
      <c r="K7" s="228" t="str">
        <f t="shared" si="0"/>
        <v/>
      </c>
      <c r="L7" s="228" t="str">
        <f t="shared" si="0"/>
        <v/>
      </c>
      <c r="M7" s="228" t="str">
        <f t="shared" si="0"/>
        <v/>
      </c>
      <c r="N7" s="228" t="str">
        <f t="shared" si="0"/>
        <v/>
      </c>
      <c r="O7" s="228" t="str">
        <f t="shared" si="0"/>
        <v/>
      </c>
      <c r="P7" s="228" t="str">
        <f t="shared" si="0"/>
        <v/>
      </c>
      <c r="Q7" s="228" t="str">
        <f t="shared" si="0"/>
        <v/>
      </c>
      <c r="R7" s="228" t="str">
        <f t="shared" si="0"/>
        <v/>
      </c>
      <c r="S7" s="228" t="str">
        <f t="shared" si="0"/>
        <v/>
      </c>
      <c r="T7" s="228" t="str">
        <f t="shared" si="0"/>
        <v/>
      </c>
      <c r="U7" s="228" t="str">
        <f t="shared" si="0"/>
        <v/>
      </c>
      <c r="V7" s="228" t="str">
        <f t="shared" si="0"/>
        <v/>
      </c>
      <c r="W7" s="228" t="str">
        <f t="shared" si="0"/>
        <v/>
      </c>
      <c r="X7" s="228" t="str">
        <f t="shared" si="0"/>
        <v/>
      </c>
      <c r="Y7" s="228" t="str">
        <f t="shared" si="0"/>
        <v/>
      </c>
      <c r="Z7" s="228" t="str">
        <f t="shared" si="0"/>
        <v/>
      </c>
      <c r="AA7" s="228" t="str">
        <f t="shared" si="0"/>
        <v/>
      </c>
      <c r="AB7" s="228" t="str">
        <f t="shared" si="0"/>
        <v/>
      </c>
      <c r="AC7" s="228" t="str">
        <f t="shared" si="0"/>
        <v/>
      </c>
      <c r="AD7" s="228" t="str">
        <f t="shared" si="0"/>
        <v/>
      </c>
      <c r="AE7" s="228" t="str">
        <f t="shared" si="0"/>
        <v/>
      </c>
      <c r="AF7" s="228" t="str">
        <f t="shared" si="0"/>
        <v/>
      </c>
      <c r="AG7" s="228" t="str">
        <f t="shared" si="0"/>
        <v/>
      </c>
      <c r="AH7" s="228" t="str">
        <f t="shared" si="0"/>
        <v/>
      </c>
      <c r="AI7" s="228" t="str">
        <f t="shared" si="0"/>
        <v/>
      </c>
      <c r="AJ7" s="228" t="str">
        <f t="shared" si="0"/>
        <v/>
      </c>
      <c r="AK7" s="228" t="str">
        <f t="shared" si="0"/>
        <v/>
      </c>
      <c r="AL7" s="228" t="str">
        <f t="shared" si="0"/>
        <v/>
      </c>
      <c r="AM7" s="228" t="str">
        <f t="shared" si="0"/>
        <v/>
      </c>
      <c r="AN7" s="228" t="str">
        <f t="shared" si="0"/>
        <v/>
      </c>
      <c r="AO7" s="228" t="str">
        <f t="shared" si="0"/>
        <v/>
      </c>
      <c r="AP7" s="228" t="str">
        <f t="shared" si="0"/>
        <v/>
      </c>
      <c r="AQ7" s="228" t="str">
        <f t="shared" si="0"/>
        <v/>
      </c>
      <c r="AR7" s="228" t="str">
        <f t="shared" si="0"/>
        <v/>
      </c>
      <c r="AS7" s="228" t="str">
        <f t="shared" si="0"/>
        <v/>
      </c>
      <c r="AT7" s="228" t="str">
        <f t="shared" si="0"/>
        <v/>
      </c>
      <c r="AU7" s="228" t="str">
        <f t="shared" si="0"/>
        <v/>
      </c>
      <c r="AV7" s="228" t="str">
        <f t="shared" si="0"/>
        <v/>
      </c>
      <c r="AW7" s="228" t="str">
        <f t="shared" si="0"/>
        <v/>
      </c>
      <c r="AX7" s="228" t="str">
        <f t="shared" si="0"/>
        <v/>
      </c>
      <c r="AY7" s="228" t="str">
        <f t="shared" si="0"/>
        <v/>
      </c>
    </row>
    <row r="9" spans="1:52" x14ac:dyDescent="0.3">
      <c r="A9" s="226" t="str">
        <f>IF(ISBLANK(B1)=TRUE,"",IF(B1="Nee","",IF(SUM(B7:AY7)&lt;&gt;0,"*Gelieve hieronder te verduidelijken hoe dit deel wordt gefinancierd","")))</f>
        <v/>
      </c>
      <c r="B9" s="282" t="str">
        <f>IF($A$9="","",IF(B4="","",B4))</f>
        <v/>
      </c>
      <c r="C9" s="282" t="str">
        <f t="shared" ref="C9:AY9" si="1">IF($A$9="","",IF(C4="","",C4))</f>
        <v/>
      </c>
      <c r="D9" s="282" t="str">
        <f t="shared" si="1"/>
        <v/>
      </c>
      <c r="E9" s="282" t="str">
        <f t="shared" si="1"/>
        <v/>
      </c>
      <c r="F9" s="282" t="str">
        <f t="shared" si="1"/>
        <v/>
      </c>
      <c r="G9" s="282" t="str">
        <f t="shared" si="1"/>
        <v/>
      </c>
      <c r="H9" s="282" t="str">
        <f t="shared" si="1"/>
        <v/>
      </c>
      <c r="I9" s="282" t="str">
        <f t="shared" si="1"/>
        <v/>
      </c>
      <c r="J9" s="282" t="str">
        <f t="shared" si="1"/>
        <v/>
      </c>
      <c r="K9" s="282" t="str">
        <f t="shared" si="1"/>
        <v/>
      </c>
      <c r="L9" s="282" t="str">
        <f t="shared" si="1"/>
        <v/>
      </c>
      <c r="M9" s="282" t="str">
        <f t="shared" si="1"/>
        <v/>
      </c>
      <c r="N9" s="282" t="str">
        <f t="shared" si="1"/>
        <v/>
      </c>
      <c r="O9" s="282" t="str">
        <f t="shared" si="1"/>
        <v/>
      </c>
      <c r="P9" s="282" t="str">
        <f t="shared" si="1"/>
        <v/>
      </c>
      <c r="Q9" s="282" t="str">
        <f t="shared" si="1"/>
        <v/>
      </c>
      <c r="R9" s="282" t="str">
        <f t="shared" si="1"/>
        <v/>
      </c>
      <c r="S9" s="282" t="str">
        <f t="shared" si="1"/>
        <v/>
      </c>
      <c r="T9" s="282" t="str">
        <f t="shared" si="1"/>
        <v/>
      </c>
      <c r="U9" s="282" t="str">
        <f t="shared" si="1"/>
        <v/>
      </c>
      <c r="V9" s="282" t="str">
        <f t="shared" si="1"/>
        <v/>
      </c>
      <c r="W9" s="282" t="str">
        <f t="shared" si="1"/>
        <v/>
      </c>
      <c r="X9" s="282" t="str">
        <f t="shared" si="1"/>
        <v/>
      </c>
      <c r="Y9" s="282" t="str">
        <f t="shared" si="1"/>
        <v/>
      </c>
      <c r="Z9" s="282" t="str">
        <f t="shared" si="1"/>
        <v/>
      </c>
      <c r="AA9" s="282" t="str">
        <f t="shared" si="1"/>
        <v/>
      </c>
      <c r="AB9" s="282" t="str">
        <f t="shared" si="1"/>
        <v/>
      </c>
      <c r="AC9" s="282" t="str">
        <f t="shared" si="1"/>
        <v/>
      </c>
      <c r="AD9" s="282" t="str">
        <f t="shared" si="1"/>
        <v/>
      </c>
      <c r="AE9" s="282" t="str">
        <f t="shared" si="1"/>
        <v/>
      </c>
      <c r="AF9" s="282" t="str">
        <f t="shared" si="1"/>
        <v/>
      </c>
      <c r="AG9" s="282" t="str">
        <f t="shared" si="1"/>
        <v/>
      </c>
      <c r="AH9" s="282" t="str">
        <f t="shared" si="1"/>
        <v/>
      </c>
      <c r="AI9" s="282" t="str">
        <f t="shared" si="1"/>
        <v/>
      </c>
      <c r="AJ9" s="282" t="str">
        <f t="shared" si="1"/>
        <v/>
      </c>
      <c r="AK9" s="282" t="str">
        <f t="shared" si="1"/>
        <v/>
      </c>
      <c r="AL9" s="282" t="str">
        <f t="shared" si="1"/>
        <v/>
      </c>
      <c r="AM9" s="282" t="str">
        <f t="shared" si="1"/>
        <v/>
      </c>
      <c r="AN9" s="282" t="str">
        <f t="shared" si="1"/>
        <v/>
      </c>
      <c r="AO9" s="282" t="str">
        <f t="shared" si="1"/>
        <v/>
      </c>
      <c r="AP9" s="282" t="str">
        <f t="shared" si="1"/>
        <v/>
      </c>
      <c r="AQ9" s="282" t="str">
        <f t="shared" si="1"/>
        <v/>
      </c>
      <c r="AR9" s="282" t="str">
        <f t="shared" si="1"/>
        <v/>
      </c>
      <c r="AS9" s="282" t="str">
        <f t="shared" si="1"/>
        <v/>
      </c>
      <c r="AT9" s="282" t="str">
        <f t="shared" si="1"/>
        <v/>
      </c>
      <c r="AU9" s="282" t="str">
        <f t="shared" si="1"/>
        <v/>
      </c>
      <c r="AV9" s="282" t="str">
        <f t="shared" si="1"/>
        <v/>
      </c>
      <c r="AW9" s="282" t="str">
        <f t="shared" si="1"/>
        <v/>
      </c>
      <c r="AX9" s="282" t="str">
        <f t="shared" si="1"/>
        <v/>
      </c>
      <c r="AY9" s="282" t="str">
        <f t="shared" si="1"/>
        <v/>
      </c>
    </row>
    <row r="10" spans="1:52" x14ac:dyDescent="0.3">
      <c r="A10" s="238"/>
    </row>
    <row r="11" spans="1:52" x14ac:dyDescent="0.3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</row>
    <row r="12" spans="1:52" x14ac:dyDescent="0.3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</row>
    <row r="13" spans="1:52" x14ac:dyDescent="0.3">
      <c r="A13" s="300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</row>
    <row r="14" spans="1:52" x14ac:dyDescent="0.3">
      <c r="A14" s="300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</row>
    <row r="15" spans="1:52" x14ac:dyDescent="0.3">
      <c r="A15" s="300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</row>
    <row r="16" spans="1:52" x14ac:dyDescent="0.3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</row>
    <row r="17" spans="1:51" x14ac:dyDescent="0.3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</row>
    <row r="18" spans="1:51" x14ac:dyDescent="0.3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</row>
    <row r="19" spans="1:51" x14ac:dyDescent="0.3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</row>
    <row r="20" spans="1:51" x14ac:dyDescent="0.3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</row>
    <row r="21" spans="1:51" x14ac:dyDescent="0.3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</row>
    <row r="22" spans="1:51" x14ac:dyDescent="0.3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</row>
    <row r="23" spans="1:51" x14ac:dyDescent="0.3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</row>
    <row r="24" spans="1:51" x14ac:dyDescent="0.3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</row>
    <row r="25" spans="1:51" x14ac:dyDescent="0.3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</row>
    <row r="26" spans="1:51" x14ac:dyDescent="0.3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</row>
    <row r="27" spans="1:51" x14ac:dyDescent="0.3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</row>
    <row r="28" spans="1:51" x14ac:dyDescent="0.3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</row>
    <row r="29" spans="1:51" x14ac:dyDescent="0.3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</row>
    <row r="30" spans="1:51" x14ac:dyDescent="0.3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</row>
    <row r="31" spans="1:51" x14ac:dyDescent="0.3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</row>
    <row r="32" spans="1:51" x14ac:dyDescent="0.3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</row>
    <row r="33" spans="1:51" x14ac:dyDescent="0.3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</row>
    <row r="34" spans="1:51" x14ac:dyDescent="0.3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</row>
    <row r="35" spans="1:51" x14ac:dyDescent="0.3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</row>
    <row r="36" spans="1:51" x14ac:dyDescent="0.3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</row>
    <row r="37" spans="1:51" x14ac:dyDescent="0.3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</row>
    <row r="38" spans="1:51" x14ac:dyDescent="0.3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</row>
    <row r="39" spans="1:51" x14ac:dyDescent="0.3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</row>
    <row r="40" spans="1:51" x14ac:dyDescent="0.3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</row>
    <row r="41" spans="1:51" x14ac:dyDescent="0.3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</row>
    <row r="42" spans="1:51" x14ac:dyDescent="0.3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</row>
    <row r="43" spans="1:51" x14ac:dyDescent="0.3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</row>
    <row r="44" spans="1:51" x14ac:dyDescent="0.3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</row>
    <row r="45" spans="1:51" x14ac:dyDescent="0.3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</row>
    <row r="46" spans="1:51" x14ac:dyDescent="0.3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51" x14ac:dyDescent="0.3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</row>
    <row r="48" spans="1:51" x14ac:dyDescent="0.3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51" x14ac:dyDescent="0.3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</row>
    <row r="50" spans="1:51" x14ac:dyDescent="0.3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</row>
    <row r="51" spans="1:51" x14ac:dyDescent="0.3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</row>
    <row r="52" spans="1:51" x14ac:dyDescent="0.3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</row>
    <row r="53" spans="1:51" x14ac:dyDescent="0.3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</row>
    <row r="54" spans="1:51" x14ac:dyDescent="0.3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</row>
    <row r="55" spans="1:51" x14ac:dyDescent="0.3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</row>
    <row r="56" spans="1:51" x14ac:dyDescent="0.3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</row>
    <row r="57" spans="1:51" x14ac:dyDescent="0.3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</row>
    <row r="58" spans="1:51" x14ac:dyDescent="0.3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</row>
    <row r="59" spans="1:51" x14ac:dyDescent="0.3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</row>
    <row r="60" spans="1:51" x14ac:dyDescent="0.3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</row>
    <row r="61" spans="1:51" x14ac:dyDescent="0.3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</row>
    <row r="62" spans="1:51" x14ac:dyDescent="0.3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</row>
    <row r="63" spans="1:51" x14ac:dyDescent="0.3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</row>
    <row r="64" spans="1:51" x14ac:dyDescent="0.3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</row>
    <row r="65" spans="1:51" x14ac:dyDescent="0.3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</row>
    <row r="66" spans="1:51" x14ac:dyDescent="0.3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</row>
    <row r="67" spans="1:51" x14ac:dyDescent="0.3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</row>
    <row r="68" spans="1:51" x14ac:dyDescent="0.3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</row>
    <row r="69" spans="1:51" x14ac:dyDescent="0.3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</row>
    <row r="70" spans="1:51" x14ac:dyDescent="0.3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</row>
    <row r="71" spans="1:51" x14ac:dyDescent="0.3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</row>
    <row r="72" spans="1:51" x14ac:dyDescent="0.3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</row>
    <row r="73" spans="1:51" x14ac:dyDescent="0.3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</row>
    <row r="74" spans="1:51" x14ac:dyDescent="0.3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</row>
    <row r="75" spans="1:51" x14ac:dyDescent="0.3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</row>
    <row r="76" spans="1:51" x14ac:dyDescent="0.3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</row>
    <row r="77" spans="1:51" x14ac:dyDescent="0.3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</row>
    <row r="78" spans="1:51" x14ac:dyDescent="0.3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</row>
    <row r="79" spans="1:51" x14ac:dyDescent="0.3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</row>
    <row r="80" spans="1:51" x14ac:dyDescent="0.3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</row>
    <row r="81" spans="1:51" x14ac:dyDescent="0.3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</row>
    <row r="82" spans="1:51" x14ac:dyDescent="0.3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</row>
    <row r="83" spans="1:51" x14ac:dyDescent="0.3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</row>
    <row r="84" spans="1:51" x14ac:dyDescent="0.3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</row>
    <row r="85" spans="1:51" x14ac:dyDescent="0.3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</row>
    <row r="86" spans="1:51" x14ac:dyDescent="0.3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</row>
    <row r="87" spans="1:51" x14ac:dyDescent="0.3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</row>
    <row r="88" spans="1:51" x14ac:dyDescent="0.3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</row>
    <row r="89" spans="1:51" x14ac:dyDescent="0.3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</row>
    <row r="90" spans="1:51" x14ac:dyDescent="0.3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</row>
    <row r="91" spans="1:51" x14ac:dyDescent="0.3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</row>
    <row r="92" spans="1:51" x14ac:dyDescent="0.3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</row>
    <row r="93" spans="1:51" x14ac:dyDescent="0.3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</row>
    <row r="94" spans="1:51" x14ac:dyDescent="0.3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</row>
    <row r="95" spans="1:51" x14ac:dyDescent="0.3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</row>
    <row r="96" spans="1:51" x14ac:dyDescent="0.3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</row>
    <row r="97" spans="1:51" x14ac:dyDescent="0.3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</row>
    <row r="98" spans="1:51" x14ac:dyDescent="0.3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</row>
    <row r="99" spans="1:51" x14ac:dyDescent="0.3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</row>
    <row r="100" spans="1:51" x14ac:dyDescent="0.3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</row>
    <row r="1048574" spans="16384:16384" x14ac:dyDescent="0.3">
      <c r="XFD1048574" t="s">
        <v>287</v>
      </c>
    </row>
    <row r="1048575" spans="16384:16384" x14ac:dyDescent="0.3">
      <c r="XFD1048575" t="s">
        <v>288</v>
      </c>
    </row>
  </sheetData>
  <sheetProtection algorithmName="SHA-512" hashValue="bowLH0VA8YksZqzAMNGLIMr4F7Frr0FSYc+FV87ionpxvnAo+aFRG16fzexhtEGXVmDEcC4onE53rY2/dtXzFg==" saltValue="YckmKhS8PIjL7jXTHMQZNg==" spinCount="100000" sheet="1" objects="1" scenarios="1"/>
  <conditionalFormatting sqref="B4:AZ4 B5:AY7">
    <cfRule type="expression" dxfId="22" priority="12">
      <formula>B$4&lt;&gt;""</formula>
    </cfRule>
  </conditionalFormatting>
  <conditionalFormatting sqref="A4:D7">
    <cfRule type="expression" dxfId="21" priority="11">
      <formula>$B$1="Ja"</formula>
    </cfRule>
  </conditionalFormatting>
  <conditionalFormatting sqref="B5:AY6">
    <cfRule type="expression" dxfId="20" priority="10">
      <formula>AND(B$4&lt;&gt;"",ISBLANK(B5)=TRUE)</formula>
    </cfRule>
  </conditionalFormatting>
  <conditionalFormatting sqref="A10">
    <cfRule type="expression" dxfId="19" priority="6">
      <formula>$A$9&lt;&gt;""</formula>
    </cfRule>
    <cfRule type="expression" dxfId="18" priority="9">
      <formula>AND(SUM($B$7:$AY$7)&lt;&gt;0,$B$1="Ja",ISBLANK(A10)=TRUE)</formula>
    </cfRule>
  </conditionalFormatting>
  <conditionalFormatting sqref="A9">
    <cfRule type="expression" dxfId="17" priority="7">
      <formula>A9&lt;&gt;""</formula>
    </cfRule>
  </conditionalFormatting>
  <conditionalFormatting sqref="B1">
    <cfRule type="expression" dxfId="16" priority="5">
      <formula>ISBLANK(B1)=TRUE</formula>
    </cfRule>
  </conditionalFormatting>
  <conditionalFormatting sqref="B9:AY9">
    <cfRule type="expression" dxfId="15" priority="4">
      <formula>B$9&lt;&gt;""</formula>
    </cfRule>
  </conditionalFormatting>
  <conditionalFormatting sqref="B10:AY10">
    <cfRule type="expression" dxfId="14" priority="3">
      <formula>AND(ISBLANK(B10)=TRUE,B$9&lt;&gt;"")</formula>
    </cfRule>
  </conditionalFormatting>
  <conditionalFormatting sqref="A11:A100">
    <cfRule type="expression" dxfId="13" priority="2">
      <formula>AND(ISBLANK(A10)=FALSE,ISBLANK(A11)=TRUE)</formula>
    </cfRule>
  </conditionalFormatting>
  <conditionalFormatting sqref="B11:AY100">
    <cfRule type="expression" dxfId="12" priority="1">
      <formula>AND(ISBLANK($A10)=FALSE,ISBLANK(B11)=TRUE,B$4&lt;&gt;"")</formula>
    </cfRule>
  </conditionalFormatting>
  <dataValidations count="1">
    <dataValidation type="list" allowBlank="1" showInputMessage="1" showErrorMessage="1" sqref="B1" xr:uid="{A9E30FDA-00D3-4CFD-B2DB-9E4689E6E64B}">
      <formula1>$XFD$1048574:$XFD$1048576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E55"/>
  <sheetViews>
    <sheetView workbookViewId="0">
      <selection activeCell="G4" sqref="G4"/>
    </sheetView>
  </sheetViews>
  <sheetFormatPr defaultColWidth="9.109375" defaultRowHeight="13.2" x14ac:dyDescent="0.25"/>
  <cols>
    <col min="1" max="1" width="25.109375" style="45" customWidth="1"/>
    <col min="2" max="2" width="9.109375" style="45"/>
    <col min="3" max="5" width="14.6640625" style="45" customWidth="1"/>
    <col min="6" max="16384" width="9.109375" style="45"/>
  </cols>
  <sheetData>
    <row r="1" spans="1:5" ht="13.8" thickBot="1" x14ac:dyDescent="0.3"/>
    <row r="2" spans="1:5" ht="13.8" thickBot="1" x14ac:dyDescent="0.3">
      <c r="A2" s="94" t="s">
        <v>217</v>
      </c>
      <c r="B2" s="93"/>
      <c r="C2" s="93"/>
      <c r="D2" s="93"/>
      <c r="E2" s="92"/>
    </row>
    <row r="3" spans="1:5" ht="13.8" thickBot="1" x14ac:dyDescent="0.3"/>
    <row r="4" spans="1:5" ht="13.8" thickBot="1" x14ac:dyDescent="0.3">
      <c r="A4" s="91"/>
      <c r="B4" s="90"/>
      <c r="C4" s="264" t="str">
        <f>IF(E4="","",D4-1)</f>
        <v/>
      </c>
      <c r="D4" s="265" t="str">
        <f>IF(E4="","",E4-1)</f>
        <v/>
      </c>
      <c r="E4" s="218" t="str">
        <f>IF(Balans!B4="","",Balans!B4)</f>
        <v/>
      </c>
    </row>
    <row r="5" spans="1:5" x14ac:dyDescent="0.25">
      <c r="A5" s="78"/>
      <c r="E5" s="89"/>
    </row>
    <row r="6" spans="1:5" x14ac:dyDescent="0.25">
      <c r="A6" s="82" t="s">
        <v>218</v>
      </c>
      <c r="E6" s="89"/>
    </row>
    <row r="7" spans="1:5" x14ac:dyDescent="0.25">
      <c r="A7" s="78"/>
      <c r="C7" s="84"/>
      <c r="D7" s="84"/>
      <c r="E7" s="83"/>
    </row>
    <row r="8" spans="1:5" x14ac:dyDescent="0.25">
      <c r="A8" s="78" t="s">
        <v>219</v>
      </c>
      <c r="C8" s="87">
        <f>Balans!E31+Balans!E33</f>
        <v>0</v>
      </c>
      <c r="D8" s="87">
        <f>Balans!F31+Balans!F33</f>
        <v>0</v>
      </c>
      <c r="E8" s="73">
        <f>Balans!G31+Balans!G33</f>
        <v>0</v>
      </c>
    </row>
    <row r="9" spans="1:5" x14ac:dyDescent="0.25">
      <c r="A9" s="86" t="s">
        <v>220</v>
      </c>
      <c r="C9" s="12">
        <f>Balans!L34+Balans!L40+Balans!L39</f>
        <v>0</v>
      </c>
      <c r="D9" s="12">
        <f>Balans!M34+Balans!M40+Balans!M39</f>
        <v>0</v>
      </c>
      <c r="E9" s="30">
        <f>Balans!N34+Balans!N40+Balans!N39</f>
        <v>0</v>
      </c>
    </row>
    <row r="10" spans="1:5" x14ac:dyDescent="0.25">
      <c r="A10" s="78"/>
      <c r="C10" s="84"/>
      <c r="D10" s="84"/>
      <c r="E10" s="83"/>
    </row>
    <row r="11" spans="1:5" x14ac:dyDescent="0.25">
      <c r="A11" s="78"/>
      <c r="C11" s="77">
        <f>C8-C9</f>
        <v>0</v>
      </c>
      <c r="D11" s="77">
        <f>D8-D9</f>
        <v>0</v>
      </c>
      <c r="E11" s="76">
        <f>E8-E9</f>
        <v>0</v>
      </c>
    </row>
    <row r="12" spans="1:5" x14ac:dyDescent="0.25">
      <c r="A12" s="78"/>
      <c r="C12" s="84"/>
      <c r="D12" s="84"/>
      <c r="E12" s="83"/>
    </row>
    <row r="13" spans="1:5" x14ac:dyDescent="0.25">
      <c r="A13" s="82" t="s">
        <v>221</v>
      </c>
      <c r="C13" s="48"/>
      <c r="D13" s="48"/>
      <c r="E13" s="88"/>
    </row>
    <row r="14" spans="1:5" x14ac:dyDescent="0.25">
      <c r="A14" s="78"/>
      <c r="C14" s="84"/>
      <c r="D14" s="84"/>
      <c r="E14" s="83"/>
    </row>
    <row r="15" spans="1:5" x14ac:dyDescent="0.25">
      <c r="A15" s="78" t="s">
        <v>263</v>
      </c>
      <c r="C15" s="87">
        <f>Balans!E33+Balans!E44+Balans!E45</f>
        <v>0</v>
      </c>
      <c r="D15" s="87">
        <f>Balans!F33+Balans!F44+Balans!F45</f>
        <v>0</v>
      </c>
      <c r="E15" s="73">
        <f>Balans!G33+Balans!G44+Balans!G45</f>
        <v>0</v>
      </c>
    </row>
    <row r="16" spans="1:5" x14ac:dyDescent="0.25">
      <c r="A16" s="86" t="s">
        <v>264</v>
      </c>
      <c r="C16" s="12">
        <f>Balans!L31</f>
        <v>0</v>
      </c>
      <c r="D16" s="12">
        <f>Balans!M31</f>
        <v>0</v>
      </c>
      <c r="E16" s="85">
        <f>Balans!N31</f>
        <v>0</v>
      </c>
    </row>
    <row r="17" spans="1:5" x14ac:dyDescent="0.25">
      <c r="A17" s="78"/>
      <c r="C17" s="84"/>
      <c r="D17" s="84"/>
      <c r="E17" s="83"/>
    </row>
    <row r="18" spans="1:5" x14ac:dyDescent="0.25">
      <c r="A18" s="78"/>
      <c r="C18" s="74" t="str">
        <f>IF(ISERR(C15/C16)=TRUE,"Fout",C15/C16)</f>
        <v>Fout</v>
      </c>
      <c r="D18" s="74" t="str">
        <f t="shared" ref="D18:E18" si="0">IF(ISERR(D15/D16)=TRUE,"Fout",D15/D16)</f>
        <v>Fout</v>
      </c>
      <c r="E18" s="266" t="str">
        <f t="shared" si="0"/>
        <v>Fout</v>
      </c>
    </row>
    <row r="19" spans="1:5" x14ac:dyDescent="0.25">
      <c r="A19" s="78"/>
      <c r="C19" s="84"/>
      <c r="D19" s="84"/>
      <c r="E19" s="83"/>
    </row>
    <row r="20" spans="1:5" x14ac:dyDescent="0.25">
      <c r="A20" s="82" t="s">
        <v>222</v>
      </c>
      <c r="C20" s="48"/>
      <c r="D20" s="48"/>
      <c r="E20" s="88"/>
    </row>
    <row r="21" spans="1:5" x14ac:dyDescent="0.25">
      <c r="A21" s="78"/>
      <c r="C21" s="84"/>
      <c r="D21" s="84"/>
      <c r="E21" s="83"/>
    </row>
    <row r="22" spans="1:5" x14ac:dyDescent="0.25">
      <c r="A22" s="78" t="s">
        <v>223</v>
      </c>
      <c r="C22" s="87" t="str">
        <f>'geldstroom realisaties en proj'!C92</f>
        <v/>
      </c>
      <c r="D22" s="87" t="str">
        <f>'geldstroom realisaties en proj'!D92</f>
        <v/>
      </c>
      <c r="E22" s="73" t="str">
        <f>'geldstroom realisaties en proj'!E92</f>
        <v/>
      </c>
    </row>
    <row r="23" spans="1:5" x14ac:dyDescent="0.25">
      <c r="A23" s="86" t="s">
        <v>224</v>
      </c>
      <c r="C23" s="12">
        <f>Balans!L32</f>
        <v>0</v>
      </c>
      <c r="D23" s="12">
        <f>Balans!M32</f>
        <v>0</v>
      </c>
      <c r="E23" s="85">
        <f>Balans!N32</f>
        <v>0</v>
      </c>
    </row>
    <row r="24" spans="1:5" x14ac:dyDescent="0.25">
      <c r="A24" s="78"/>
      <c r="C24" s="84"/>
      <c r="D24" s="84"/>
      <c r="E24" s="83"/>
    </row>
    <row r="25" spans="1:5" x14ac:dyDescent="0.25">
      <c r="A25" s="78"/>
      <c r="C25" s="74" t="str">
        <f>IF(ISERR(C22/C23)=TRUE,"Fout",C22/C23)</f>
        <v>Fout</v>
      </c>
      <c r="D25" s="74" t="str">
        <f t="shared" ref="D25:E25" si="1">IF(ISERR(D22/D23)=TRUE,"Fout",D22/D23)</f>
        <v>Fout</v>
      </c>
      <c r="E25" s="266" t="str">
        <f t="shared" si="1"/>
        <v>Fout</v>
      </c>
    </row>
    <row r="26" spans="1:5" x14ac:dyDescent="0.25">
      <c r="A26" s="78"/>
      <c r="C26" s="84"/>
      <c r="D26" s="84"/>
      <c r="E26" s="83"/>
    </row>
    <row r="27" spans="1:5" x14ac:dyDescent="0.25">
      <c r="A27" s="78" t="s">
        <v>223</v>
      </c>
      <c r="C27" s="87" t="str">
        <f>'geldstroom realisaties en proj'!C92</f>
        <v/>
      </c>
      <c r="D27" s="87" t="str">
        <f>'geldstroom realisaties en proj'!D92</f>
        <v/>
      </c>
      <c r="E27" s="73" t="str">
        <f>'geldstroom realisaties en proj'!E92</f>
        <v/>
      </c>
    </row>
    <row r="28" spans="1:5" x14ac:dyDescent="0.25">
      <c r="A28" s="86" t="s">
        <v>225</v>
      </c>
      <c r="C28" s="12">
        <f>Balans!L21</f>
        <v>0</v>
      </c>
      <c r="D28" s="12">
        <f>Balans!M21</f>
        <v>0</v>
      </c>
      <c r="E28" s="85">
        <f>Balans!N21</f>
        <v>0</v>
      </c>
    </row>
    <row r="29" spans="1:5" x14ac:dyDescent="0.25">
      <c r="A29" s="78"/>
      <c r="C29" s="84"/>
      <c r="D29" s="84"/>
      <c r="E29" s="83"/>
    </row>
    <row r="30" spans="1:5" x14ac:dyDescent="0.25">
      <c r="A30" s="78"/>
      <c r="C30" s="74" t="str">
        <f>IF(ISERR(C27/C28)=TRUE,"Fout",C27/C28)</f>
        <v>Fout</v>
      </c>
      <c r="D30" s="74" t="str">
        <f t="shared" ref="D30:E30" si="2">IF(ISERR(D27/D28)=TRUE,"Fout",D27/D28)</f>
        <v>Fout</v>
      </c>
      <c r="E30" s="266" t="str">
        <f t="shared" si="2"/>
        <v>Fout</v>
      </c>
    </row>
    <row r="31" spans="1:5" x14ac:dyDescent="0.25">
      <c r="A31" s="78"/>
      <c r="C31" s="84"/>
      <c r="D31" s="84"/>
      <c r="E31" s="83"/>
    </row>
    <row r="32" spans="1:5" x14ac:dyDescent="0.25">
      <c r="A32" s="78" t="s">
        <v>223</v>
      </c>
      <c r="C32" s="87" t="str">
        <f>'geldstroom realisaties en proj'!C92</f>
        <v/>
      </c>
      <c r="D32" s="87" t="str">
        <f>'geldstroom realisaties en proj'!D92</f>
        <v/>
      </c>
      <c r="E32" s="73" t="str">
        <f>'geldstroom realisaties en proj'!E92</f>
        <v/>
      </c>
    </row>
    <row r="33" spans="1:5" s="1" customFormat="1" x14ac:dyDescent="0.25">
      <c r="A33" s="86" t="s">
        <v>226</v>
      </c>
      <c r="C33" s="12">
        <f>Balans!L19+Balans!L17</f>
        <v>0</v>
      </c>
      <c r="D33" s="12">
        <f>Balans!M19+Balans!M17</f>
        <v>0</v>
      </c>
      <c r="E33" s="85">
        <f>Balans!N19+Balans!N17</f>
        <v>0</v>
      </c>
    </row>
    <row r="34" spans="1:5" s="1" customFormat="1" x14ac:dyDescent="0.25">
      <c r="A34" s="78"/>
      <c r="C34" s="84"/>
      <c r="D34" s="84"/>
      <c r="E34" s="83"/>
    </row>
    <row r="35" spans="1:5" s="1" customFormat="1" x14ac:dyDescent="0.25">
      <c r="A35" s="78"/>
      <c r="C35" s="74" t="str">
        <f>IF(ISERR(C32/C33)=TRUE,"Fout",C32/C33)</f>
        <v>Fout</v>
      </c>
      <c r="D35" s="74" t="str">
        <f t="shared" ref="D35:E35" si="3">IF(ISERR(D32/D33)=TRUE,"Fout",D32/D33)</f>
        <v>Fout</v>
      </c>
      <c r="E35" s="266" t="str">
        <f t="shared" si="3"/>
        <v>Fout</v>
      </c>
    </row>
    <row r="36" spans="1:5" s="1" customFormat="1" x14ac:dyDescent="0.25">
      <c r="A36" s="78"/>
      <c r="C36" s="77"/>
      <c r="D36" s="77"/>
      <c r="E36" s="76"/>
    </row>
    <row r="37" spans="1:5" s="1" customFormat="1" x14ac:dyDescent="0.25">
      <c r="A37" s="82" t="s">
        <v>227</v>
      </c>
      <c r="C37" s="77"/>
      <c r="D37" s="77"/>
      <c r="E37" s="76"/>
    </row>
    <row r="38" spans="1:5" s="1" customFormat="1" x14ac:dyDescent="0.25">
      <c r="A38" s="78"/>
      <c r="C38" s="77"/>
      <c r="D38" s="77"/>
      <c r="E38" s="76"/>
    </row>
    <row r="39" spans="1:5" s="1" customFormat="1" x14ac:dyDescent="0.25">
      <c r="A39" s="81" t="s">
        <v>228</v>
      </c>
      <c r="C39" s="80">
        <f>Balans!L9</f>
        <v>0</v>
      </c>
      <c r="D39" s="80">
        <f>Balans!M9</f>
        <v>0</v>
      </c>
      <c r="E39" s="79">
        <f>Balans!N9</f>
        <v>0</v>
      </c>
    </row>
    <row r="40" spans="1:5" s="1" customFormat="1" x14ac:dyDescent="0.25">
      <c r="A40" s="78" t="s">
        <v>229</v>
      </c>
      <c r="C40" s="77">
        <f>Balans!L50</f>
        <v>0</v>
      </c>
      <c r="D40" s="77">
        <f>Balans!M50</f>
        <v>0</v>
      </c>
      <c r="E40" s="76">
        <f>Balans!N50</f>
        <v>0</v>
      </c>
    </row>
    <row r="41" spans="1:5" s="1" customFormat="1" x14ac:dyDescent="0.25">
      <c r="A41" s="78"/>
      <c r="C41" s="77"/>
      <c r="D41" s="77"/>
      <c r="E41" s="76"/>
    </row>
    <row r="42" spans="1:5" s="72" customFormat="1" x14ac:dyDescent="0.25">
      <c r="A42" s="75"/>
      <c r="C42" s="74" t="str">
        <f>IF(ISERR(C39/C40)=TRUE,"Fout",C39/C40)</f>
        <v>Fout</v>
      </c>
      <c r="D42" s="74" t="str">
        <f t="shared" ref="D42:E42" si="4">IF(ISERR(D39/D40)=TRUE,"Fout",D39/D40)</f>
        <v>Fout</v>
      </c>
      <c r="E42" s="266" t="str">
        <f t="shared" si="4"/>
        <v>Fout</v>
      </c>
    </row>
    <row r="43" spans="1:5" ht="13.8" thickBot="1" x14ac:dyDescent="0.3">
      <c r="A43" s="71"/>
      <c r="B43" s="70"/>
      <c r="C43" s="69"/>
      <c r="D43" s="69"/>
      <c r="E43" s="68"/>
    </row>
    <row r="49" s="1" customFormat="1" x14ac:dyDescent="0.25"/>
    <row r="54" s="1" customFormat="1" x14ac:dyDescent="0.25"/>
    <row r="55" s="65" customFormat="1" x14ac:dyDescent="0.25"/>
  </sheetData>
  <sheetProtection algorithmName="SHA-512" hashValue="d1UX3pdjfTBZY8+q61zCp4XdJEVM3C1C38++zlBGo2vjrq4m/0mdmAfk0kXDzFWGp/6/wFibEWaC91pPUuO7Yg==" saltValue="+cybkaFnCqtg8uplqk8Tpw==" spinCount="100000" sheet="1" objects="1" scenarios="1"/>
  <pageMargins left="0.75" right="0.75" top="1" bottom="0.5" header="0.5" footer="0.2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BQ673"/>
  <sheetViews>
    <sheetView workbookViewId="0">
      <selection activeCell="C7" sqref="C7"/>
    </sheetView>
  </sheetViews>
  <sheetFormatPr defaultColWidth="9.109375" defaultRowHeight="13.2" x14ac:dyDescent="0.25"/>
  <cols>
    <col min="1" max="1" width="29.109375" style="45" customWidth="1"/>
    <col min="2" max="2" width="9.109375" style="47"/>
    <col min="3" max="3" width="12.77734375" style="47" customWidth="1"/>
    <col min="4" max="17" width="12.77734375" style="45" customWidth="1"/>
    <col min="18" max="16384" width="9.109375" style="45"/>
  </cols>
  <sheetData>
    <row r="1" spans="1:69" ht="13.8" thickBot="1" x14ac:dyDescent="0.3">
      <c r="A1" s="47"/>
    </row>
    <row r="2" spans="1:69" s="59" customFormat="1" ht="20.100000000000001" customHeight="1" thickBot="1" x14ac:dyDescent="0.35">
      <c r="A2" s="64" t="s">
        <v>230</v>
      </c>
      <c r="B2" s="63"/>
      <c r="C2" s="63"/>
      <c r="D2" s="61"/>
      <c r="E2" s="61"/>
      <c r="F2" s="61"/>
      <c r="G2" s="61"/>
      <c r="H2" s="61"/>
      <c r="I2" s="61"/>
      <c r="J2" s="60"/>
    </row>
    <row r="3" spans="1:69" ht="15" customHeight="1" x14ac:dyDescent="0.25">
      <c r="A3" s="48"/>
    </row>
    <row r="4" spans="1:69" s="48" customFormat="1" ht="15" customHeight="1" x14ac:dyDescent="0.25">
      <c r="A4" s="198"/>
      <c r="B4" s="177"/>
      <c r="C4" s="34" t="str">
        <f>IF(Balans!B4="","",D4-1)</f>
        <v/>
      </c>
      <c r="D4" s="34" t="str">
        <f>IF(Balans!B4="","",E4-1)</f>
        <v/>
      </c>
      <c r="E4" s="34" t="str">
        <f>IF(Balans!B4="","",Balans!B4)</f>
        <v/>
      </c>
      <c r="F4" s="211" t="str">
        <f>'geldstroom realisaties en proj'!F6</f>
        <v/>
      </c>
      <c r="G4" s="211" t="str">
        <f>'geldstroom realisaties en proj'!G6</f>
        <v/>
      </c>
      <c r="H4" s="211" t="str">
        <f>'geldstroom realisaties en proj'!H6</f>
        <v/>
      </c>
      <c r="I4" s="211" t="str">
        <f>'geldstroom realisaties en proj'!I6</f>
        <v/>
      </c>
      <c r="J4" s="211" t="str">
        <f>'geldstroom realisaties en proj'!J6</f>
        <v/>
      </c>
      <c r="K4" s="211" t="str">
        <f>'geldstroom realisaties en proj'!K6</f>
        <v/>
      </c>
      <c r="L4" s="211" t="str">
        <f>'geldstroom realisaties en proj'!L6</f>
        <v/>
      </c>
      <c r="M4" s="211" t="str">
        <f>'geldstroom realisaties en proj'!M6</f>
        <v/>
      </c>
      <c r="N4" s="211" t="str">
        <f>'geldstroom realisaties en proj'!N6</f>
        <v/>
      </c>
      <c r="O4" s="211" t="str">
        <f>'geldstroom realisaties en proj'!O6</f>
        <v/>
      </c>
      <c r="P4" s="211" t="str">
        <f>'geldstroom realisaties en proj'!P6</f>
        <v/>
      </c>
      <c r="Q4" s="211" t="str">
        <f>'geldstroom realisaties en proj'!Q6</f>
        <v/>
      </c>
      <c r="R4" s="211" t="str">
        <f>'geldstroom realisaties en proj'!R6</f>
        <v/>
      </c>
      <c r="S4" s="211" t="str">
        <f>'geldstroom realisaties en proj'!S6</f>
        <v/>
      </c>
      <c r="T4" s="211" t="str">
        <f>'geldstroom realisaties en proj'!T6</f>
        <v/>
      </c>
      <c r="U4" s="211" t="str">
        <f>'geldstroom realisaties en proj'!U6</f>
        <v/>
      </c>
      <c r="V4" s="211" t="str">
        <f>'geldstroom realisaties en proj'!V6</f>
        <v/>
      </c>
      <c r="W4" s="211" t="str">
        <f>'geldstroom realisaties en proj'!W6</f>
        <v/>
      </c>
      <c r="X4" s="211" t="str">
        <f>'geldstroom realisaties en proj'!X6</f>
        <v/>
      </c>
      <c r="Y4" s="211" t="str">
        <f>'geldstroom realisaties en proj'!Y6</f>
        <v/>
      </c>
      <c r="Z4" s="211" t="str">
        <f>'geldstroom realisaties en proj'!Z6</f>
        <v/>
      </c>
      <c r="AA4" s="211" t="str">
        <f>'geldstroom realisaties en proj'!AA6</f>
        <v/>
      </c>
      <c r="AB4" s="211" t="str">
        <f>'geldstroom realisaties en proj'!AB6</f>
        <v/>
      </c>
      <c r="AC4" s="211" t="str">
        <f>'geldstroom realisaties en proj'!AC6</f>
        <v/>
      </c>
      <c r="AD4" s="211" t="str">
        <f>'geldstroom realisaties en proj'!AD6</f>
        <v/>
      </c>
      <c r="AE4" s="211" t="str">
        <f>'geldstroom realisaties en proj'!AE6</f>
        <v/>
      </c>
      <c r="AF4" s="211" t="str">
        <f>'geldstroom realisaties en proj'!AF6</f>
        <v/>
      </c>
      <c r="AG4" s="211" t="str">
        <f>'geldstroom realisaties en proj'!AG6</f>
        <v/>
      </c>
      <c r="AH4" s="211" t="str">
        <f>'geldstroom realisaties en proj'!AH6</f>
        <v/>
      </c>
      <c r="AI4" s="211" t="str">
        <f>'geldstroom realisaties en proj'!AI6</f>
        <v/>
      </c>
      <c r="AJ4" s="211" t="str">
        <f>'geldstroom realisaties en proj'!AJ6</f>
        <v/>
      </c>
      <c r="AK4" s="211" t="str">
        <f>'geldstroom realisaties en proj'!AK6</f>
        <v/>
      </c>
      <c r="AL4" s="211" t="str">
        <f>'geldstroom realisaties en proj'!AL6</f>
        <v/>
      </c>
      <c r="AM4" s="211" t="str">
        <f>'geldstroom realisaties en proj'!AM6</f>
        <v/>
      </c>
      <c r="AN4" s="211" t="str">
        <f>'geldstroom realisaties en proj'!AN6</f>
        <v/>
      </c>
      <c r="AO4" s="211" t="str">
        <f>'geldstroom realisaties en proj'!AO6</f>
        <v/>
      </c>
      <c r="AP4" s="211" t="str">
        <f>'geldstroom realisaties en proj'!AP6</f>
        <v/>
      </c>
      <c r="AQ4" s="211" t="str">
        <f>'geldstroom realisaties en proj'!AQ6</f>
        <v/>
      </c>
      <c r="AR4" s="211" t="str">
        <f>'geldstroom realisaties en proj'!AR6</f>
        <v/>
      </c>
      <c r="AS4" s="211" t="str">
        <f>'geldstroom realisaties en proj'!AS6</f>
        <v/>
      </c>
      <c r="AT4" s="211" t="str">
        <f>'geldstroom realisaties en proj'!AT6</f>
        <v/>
      </c>
      <c r="AU4" s="211" t="str">
        <f>'geldstroom realisaties en proj'!AU6</f>
        <v/>
      </c>
      <c r="AV4" s="211" t="str">
        <f>'geldstroom realisaties en proj'!AV6</f>
        <v/>
      </c>
      <c r="AW4" s="211" t="str">
        <f>'geldstroom realisaties en proj'!AW6</f>
        <v/>
      </c>
      <c r="AX4" s="211" t="str">
        <f>'geldstroom realisaties en proj'!AX6</f>
        <v/>
      </c>
      <c r="AY4" s="211" t="str">
        <f>'geldstroom realisaties en proj'!AY6</f>
        <v/>
      </c>
      <c r="AZ4" s="211" t="str">
        <f>'geldstroom realisaties en proj'!AZ6</f>
        <v/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</row>
    <row r="5" spans="1:69" s="48" customFormat="1" ht="15" customHeight="1" x14ac:dyDescent="0.2">
      <c r="A5" s="212" t="s">
        <v>173</v>
      </c>
      <c r="B5" s="213" t="s">
        <v>321</v>
      </c>
      <c r="C5" s="304" t="str">
        <f>'geldstroom realisaties en proj'!C92</f>
        <v/>
      </c>
      <c r="D5" s="304" t="str">
        <f>'geldstroom realisaties en proj'!D92</f>
        <v/>
      </c>
      <c r="E5" s="304" t="str">
        <f>'geldstroom realisaties en proj'!E92</f>
        <v/>
      </c>
      <c r="F5" s="305" t="str">
        <f>IF(F4="","",'geldstroom realisaties en proj'!F92)</f>
        <v/>
      </c>
      <c r="G5" s="305" t="str">
        <f>IF(G4="","",'geldstroom realisaties en proj'!G92)</f>
        <v/>
      </c>
      <c r="H5" s="305" t="str">
        <f>IF(H4="","",'geldstroom realisaties en proj'!H92)</f>
        <v/>
      </c>
      <c r="I5" s="305" t="str">
        <f>IF(I4="","",'geldstroom realisaties en proj'!I92)</f>
        <v/>
      </c>
      <c r="J5" s="305" t="str">
        <f>IF(J4="","",'geldstroom realisaties en proj'!J92)</f>
        <v/>
      </c>
      <c r="K5" s="305" t="str">
        <f>IF(K4="","",'geldstroom realisaties en proj'!K92)</f>
        <v/>
      </c>
      <c r="L5" s="305" t="str">
        <f>IF(L4="","",'geldstroom realisaties en proj'!L92)</f>
        <v/>
      </c>
      <c r="M5" s="305" t="str">
        <f>IF(M4="","",'geldstroom realisaties en proj'!M92)</f>
        <v/>
      </c>
      <c r="N5" s="305" t="str">
        <f>IF(N4="","",'geldstroom realisaties en proj'!N92)</f>
        <v/>
      </c>
      <c r="O5" s="305" t="str">
        <f>IF(O4="","",'geldstroom realisaties en proj'!O92)</f>
        <v/>
      </c>
      <c r="P5" s="305" t="str">
        <f>IF(P4="","",'geldstroom realisaties en proj'!P92)</f>
        <v/>
      </c>
      <c r="Q5" s="305" t="str">
        <f>IF(Q4="","",'geldstroom realisaties en proj'!Q92)</f>
        <v/>
      </c>
      <c r="R5" s="305" t="str">
        <f>IF(R4="","",'geldstroom realisaties en proj'!R92)</f>
        <v/>
      </c>
      <c r="S5" s="305" t="str">
        <f>IF(S4="","",'geldstroom realisaties en proj'!S92)</f>
        <v/>
      </c>
      <c r="T5" s="305" t="str">
        <f>IF(T4="","",'geldstroom realisaties en proj'!T92)</f>
        <v/>
      </c>
      <c r="U5" s="305" t="str">
        <f>IF(U4="","",'geldstroom realisaties en proj'!U92)</f>
        <v/>
      </c>
      <c r="V5" s="305" t="str">
        <f>IF(V4="","",'geldstroom realisaties en proj'!V92)</f>
        <v/>
      </c>
      <c r="W5" s="305" t="str">
        <f>IF(W4="","",'geldstroom realisaties en proj'!W92)</f>
        <v/>
      </c>
      <c r="X5" s="305" t="str">
        <f>IF(X4="","",'geldstroom realisaties en proj'!X92)</f>
        <v/>
      </c>
      <c r="Y5" s="305" t="str">
        <f>IF(Y4="","",'geldstroom realisaties en proj'!Y92)</f>
        <v/>
      </c>
      <c r="Z5" s="305" t="str">
        <f>IF(Z4="","",'geldstroom realisaties en proj'!Z92)</f>
        <v/>
      </c>
      <c r="AA5" s="305" t="str">
        <f>IF(AA4="","",'geldstroom realisaties en proj'!AA92)</f>
        <v/>
      </c>
      <c r="AB5" s="305" t="str">
        <f>IF(AB4="","",'geldstroom realisaties en proj'!AB92)</f>
        <v/>
      </c>
      <c r="AC5" s="305" t="str">
        <f>IF(AC4="","",'geldstroom realisaties en proj'!AC92)</f>
        <v/>
      </c>
      <c r="AD5" s="305" t="str">
        <f>IF(AD4="","",'geldstroom realisaties en proj'!AD92)</f>
        <v/>
      </c>
      <c r="AE5" s="305" t="str">
        <f>IF(AE4="","",'geldstroom realisaties en proj'!AE92)</f>
        <v/>
      </c>
      <c r="AF5" s="305" t="str">
        <f>IF(AF4="","",'geldstroom realisaties en proj'!AF92)</f>
        <v/>
      </c>
      <c r="AG5" s="305" t="str">
        <f>IF(AG4="","",'geldstroom realisaties en proj'!AG92)</f>
        <v/>
      </c>
      <c r="AH5" s="305" t="str">
        <f>IF(AH4="","",'geldstroom realisaties en proj'!AH92)</f>
        <v/>
      </c>
      <c r="AI5" s="305" t="str">
        <f>IF(AI4="","",'geldstroom realisaties en proj'!AI92)</f>
        <v/>
      </c>
      <c r="AJ5" s="305" t="str">
        <f>IF(AJ4="","",'geldstroom realisaties en proj'!AJ92)</f>
        <v/>
      </c>
      <c r="AK5" s="305" t="str">
        <f>IF(AK4="","",'geldstroom realisaties en proj'!AK92)</f>
        <v/>
      </c>
      <c r="AL5" s="305" t="str">
        <f>IF(AL4="","",'geldstroom realisaties en proj'!AL92)</f>
        <v/>
      </c>
      <c r="AM5" s="305" t="str">
        <f>IF(AM4="","",'geldstroom realisaties en proj'!AM92)</f>
        <v/>
      </c>
      <c r="AN5" s="305" t="str">
        <f>IF(AN4="","",'geldstroom realisaties en proj'!AN92)</f>
        <v/>
      </c>
      <c r="AO5" s="305" t="str">
        <f>IF(AO4="","",'geldstroom realisaties en proj'!AO92)</f>
        <v/>
      </c>
      <c r="AP5" s="305" t="str">
        <f>IF(AP4="","",'geldstroom realisaties en proj'!AP92)</f>
        <v/>
      </c>
      <c r="AQ5" s="305" t="str">
        <f>IF(AQ4="","",'geldstroom realisaties en proj'!AQ92)</f>
        <v/>
      </c>
      <c r="AR5" s="305" t="str">
        <f>IF(AR4="","",'geldstroom realisaties en proj'!AR92)</f>
        <v/>
      </c>
      <c r="AS5" s="305" t="str">
        <f>IF(AS4="","",'geldstroom realisaties en proj'!AS92)</f>
        <v/>
      </c>
      <c r="AT5" s="305" t="str">
        <f>IF(AT4="","",'geldstroom realisaties en proj'!AT92)</f>
        <v/>
      </c>
      <c r="AU5" s="305" t="str">
        <f>IF(AU4="","",'geldstroom realisaties en proj'!AU92)</f>
        <v/>
      </c>
      <c r="AV5" s="305" t="str">
        <f>IF(AV4="","",'geldstroom realisaties en proj'!AV92)</f>
        <v/>
      </c>
      <c r="AW5" s="305" t="str">
        <f>IF(AW4="","",'geldstroom realisaties en proj'!AW92)</f>
        <v/>
      </c>
      <c r="AX5" s="305" t="str">
        <f>IF(AX4="","",'geldstroom realisaties en proj'!AX92)</f>
        <v/>
      </c>
      <c r="AY5" s="305" t="str">
        <f>IF(AY4="","",'geldstroom realisaties en proj'!AY92)</f>
        <v/>
      </c>
      <c r="AZ5" s="305" t="str">
        <f>IF(AZ4="","",'geldstroom realisaties en proj'!AZ92)</f>
        <v/>
      </c>
      <c r="BA5" s="183"/>
      <c r="BB5" s="183"/>
      <c r="BC5" s="183"/>
      <c r="BD5" s="183"/>
      <c r="BE5" s="183"/>
      <c r="BF5" s="183"/>
      <c r="BG5" s="183"/>
      <c r="BH5" s="183"/>
    </row>
    <row r="6" spans="1:69" s="49" customFormat="1" ht="15" customHeight="1" x14ac:dyDescent="0.2">
      <c r="A6" s="214" t="s">
        <v>231</v>
      </c>
      <c r="B6" s="215">
        <v>701</v>
      </c>
      <c r="C6" s="306">
        <f>-'geldstroom realisaties en proj'!C18</f>
        <v>0</v>
      </c>
      <c r="D6" s="306">
        <f>-'geldstroom realisaties en proj'!D18</f>
        <v>0</v>
      </c>
      <c r="E6" s="306">
        <f>-'geldstroom realisaties en proj'!E18</f>
        <v>0</v>
      </c>
      <c r="F6" s="307" t="str">
        <f>IF(F4="","",-'geldstroom realisaties en proj'!F18)</f>
        <v/>
      </c>
      <c r="G6" s="307" t="str">
        <f>IF(G4="","",-'geldstroom realisaties en proj'!G18)</f>
        <v/>
      </c>
      <c r="H6" s="307" t="str">
        <f>IF(H4="","",-'geldstroom realisaties en proj'!H18)</f>
        <v/>
      </c>
      <c r="I6" s="307" t="str">
        <f>IF(I4="","",-'geldstroom realisaties en proj'!I18)</f>
        <v/>
      </c>
      <c r="J6" s="307" t="str">
        <f>IF(J4="","",-'geldstroom realisaties en proj'!J18)</f>
        <v/>
      </c>
      <c r="K6" s="307" t="str">
        <f>IF(K4="","",-'geldstroom realisaties en proj'!K18)</f>
        <v/>
      </c>
      <c r="L6" s="307" t="str">
        <f>IF(L4="","",-'geldstroom realisaties en proj'!L18)</f>
        <v/>
      </c>
      <c r="M6" s="307" t="str">
        <f>IF(M4="","",-'geldstroom realisaties en proj'!M18)</f>
        <v/>
      </c>
      <c r="N6" s="307" t="str">
        <f>IF(N4="","",-'geldstroom realisaties en proj'!N18)</f>
        <v/>
      </c>
      <c r="O6" s="307" t="str">
        <f>IF(O4="","",-'geldstroom realisaties en proj'!O18)</f>
        <v/>
      </c>
      <c r="P6" s="307" t="str">
        <f>IF(P4="","",-'geldstroom realisaties en proj'!P18)</f>
        <v/>
      </c>
      <c r="Q6" s="307" t="str">
        <f>IF(Q4="","",-'geldstroom realisaties en proj'!Q18)</f>
        <v/>
      </c>
      <c r="R6" s="307" t="str">
        <f>IF(R4="","",-'geldstroom realisaties en proj'!R18)</f>
        <v/>
      </c>
      <c r="S6" s="307" t="str">
        <f>IF(S4="","",-'geldstroom realisaties en proj'!S18)</f>
        <v/>
      </c>
      <c r="T6" s="307" t="str">
        <f>IF(T4="","",-'geldstroom realisaties en proj'!T18)</f>
        <v/>
      </c>
      <c r="U6" s="307" t="str">
        <f>IF(U4="","",-'geldstroom realisaties en proj'!U18)</f>
        <v/>
      </c>
      <c r="V6" s="307" t="str">
        <f>IF(V4="","",-'geldstroom realisaties en proj'!V18)</f>
        <v/>
      </c>
      <c r="W6" s="307" t="str">
        <f>IF(W4="","",-'geldstroom realisaties en proj'!W18)</f>
        <v/>
      </c>
      <c r="X6" s="307" t="str">
        <f>IF(X4="","",-'geldstroom realisaties en proj'!X18)</f>
        <v/>
      </c>
      <c r="Y6" s="307" t="str">
        <f>IF(Y4="","",-'geldstroom realisaties en proj'!Y18)</f>
        <v/>
      </c>
      <c r="Z6" s="307" t="str">
        <f>IF(Z4="","",-'geldstroom realisaties en proj'!Z18)</f>
        <v/>
      </c>
      <c r="AA6" s="307" t="str">
        <f>IF(AA4="","",-'geldstroom realisaties en proj'!AA18)</f>
        <v/>
      </c>
      <c r="AB6" s="307" t="str">
        <f>IF(AB4="","",-'geldstroom realisaties en proj'!AB18)</f>
        <v/>
      </c>
      <c r="AC6" s="307" t="str">
        <f>IF(AC4="","",-'geldstroom realisaties en proj'!AC18)</f>
        <v/>
      </c>
      <c r="AD6" s="307" t="str">
        <f>IF(AD4="","",-'geldstroom realisaties en proj'!AD18)</f>
        <v/>
      </c>
      <c r="AE6" s="307" t="str">
        <f>IF(AE4="","",-'geldstroom realisaties en proj'!AE18)</f>
        <v/>
      </c>
      <c r="AF6" s="307" t="str">
        <f>IF(AF4="","",-'geldstroom realisaties en proj'!AF18)</f>
        <v/>
      </c>
      <c r="AG6" s="307" t="str">
        <f>IF(AG4="","",-'geldstroom realisaties en proj'!AG18)</f>
        <v/>
      </c>
      <c r="AH6" s="307" t="str">
        <f>IF(AH4="","",-'geldstroom realisaties en proj'!AH18)</f>
        <v/>
      </c>
      <c r="AI6" s="307" t="str">
        <f>IF(AI4="","",-'geldstroom realisaties en proj'!AI18)</f>
        <v/>
      </c>
      <c r="AJ6" s="307" t="str">
        <f>IF(AJ4="","",-'geldstroom realisaties en proj'!AJ18)</f>
        <v/>
      </c>
      <c r="AK6" s="307" t="str">
        <f>IF(AK4="","",-'geldstroom realisaties en proj'!AK18)</f>
        <v/>
      </c>
      <c r="AL6" s="307" t="str">
        <f>IF(AL4="","",-'geldstroom realisaties en proj'!AL18)</f>
        <v/>
      </c>
      <c r="AM6" s="307" t="str">
        <f>IF(AM4="","",-'geldstroom realisaties en proj'!AM18)</f>
        <v/>
      </c>
      <c r="AN6" s="307" t="str">
        <f>IF(AN4="","",-'geldstroom realisaties en proj'!AN18)</f>
        <v/>
      </c>
      <c r="AO6" s="307" t="str">
        <f>IF(AO4="","",-'geldstroom realisaties en proj'!AO18)</f>
        <v/>
      </c>
      <c r="AP6" s="307" t="str">
        <f>IF(AP4="","",-'geldstroom realisaties en proj'!AP18)</f>
        <v/>
      </c>
      <c r="AQ6" s="307" t="str">
        <f>IF(AQ4="","",-'geldstroom realisaties en proj'!AQ18)</f>
        <v/>
      </c>
      <c r="AR6" s="307" t="str">
        <f>IF(AR4="","",-'geldstroom realisaties en proj'!AR18)</f>
        <v/>
      </c>
      <c r="AS6" s="307" t="str">
        <f>IF(AS4="","",-'geldstroom realisaties en proj'!AS18)</f>
        <v/>
      </c>
      <c r="AT6" s="307" t="str">
        <f>IF(AT4="","",-'geldstroom realisaties en proj'!AT18)</f>
        <v/>
      </c>
      <c r="AU6" s="307" t="str">
        <f>IF(AU4="","",-'geldstroom realisaties en proj'!AU18)</f>
        <v/>
      </c>
      <c r="AV6" s="307" t="str">
        <f>IF(AV4="","",-'geldstroom realisaties en proj'!AV18)</f>
        <v/>
      </c>
      <c r="AW6" s="307" t="str">
        <f>IF(AW4="","",-'geldstroom realisaties en proj'!AW18)</f>
        <v/>
      </c>
      <c r="AX6" s="307" t="str">
        <f>IF(AX4="","",-'geldstroom realisaties en proj'!AX18)</f>
        <v/>
      </c>
      <c r="AY6" s="307" t="str">
        <f>IF(AY4="","",-'geldstroom realisaties en proj'!AY18)</f>
        <v/>
      </c>
      <c r="AZ6" s="307" t="str">
        <f>IF(AZ4="","",-'geldstroom realisaties en proj'!AZ18)</f>
        <v/>
      </c>
      <c r="BA6" s="209"/>
      <c r="BB6" s="209"/>
      <c r="BC6" s="209"/>
      <c r="BD6" s="209"/>
      <c r="BE6" s="209"/>
      <c r="BF6" s="209"/>
      <c r="BG6" s="209"/>
      <c r="BH6" s="209"/>
    </row>
    <row r="7" spans="1:69" s="48" customFormat="1" ht="15" customHeight="1" x14ac:dyDescent="0.2">
      <c r="A7" s="95" t="s">
        <v>232</v>
      </c>
      <c r="B7" s="50">
        <v>769</v>
      </c>
      <c r="C7" s="308"/>
      <c r="D7" s="308"/>
      <c r="E7" s="308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182"/>
      <c r="BB7" s="182"/>
      <c r="BC7" s="182"/>
      <c r="BD7" s="182"/>
      <c r="BE7" s="182"/>
      <c r="BF7" s="182"/>
      <c r="BG7" s="182"/>
      <c r="BH7" s="182"/>
    </row>
    <row r="8" spans="1:69" s="48" customFormat="1" ht="15" customHeight="1" x14ac:dyDescent="0.2">
      <c r="A8" s="95" t="s">
        <v>233</v>
      </c>
      <c r="B8" s="50">
        <v>669</v>
      </c>
      <c r="C8" s="308"/>
      <c r="D8" s="308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182"/>
      <c r="BB8" s="182"/>
      <c r="BC8" s="182"/>
      <c r="BD8" s="182"/>
      <c r="BE8" s="182"/>
      <c r="BF8" s="182"/>
      <c r="BG8" s="182"/>
      <c r="BH8" s="182"/>
    </row>
    <row r="9" spans="1:69" s="48" customFormat="1" ht="15" customHeight="1" x14ac:dyDescent="0.2">
      <c r="A9" s="95" t="s">
        <v>234</v>
      </c>
      <c r="B9" s="50"/>
      <c r="C9" s="308"/>
      <c r="D9" s="308"/>
      <c r="E9" s="308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182"/>
      <c r="BB9" s="182"/>
      <c r="BC9" s="182"/>
      <c r="BD9" s="182"/>
      <c r="BE9" s="182"/>
      <c r="BF9" s="182"/>
      <c r="BG9" s="182"/>
      <c r="BH9" s="182"/>
    </row>
    <row r="10" spans="1:69" s="48" customFormat="1" ht="15" customHeight="1" x14ac:dyDescent="0.2">
      <c r="A10" s="95" t="s">
        <v>235</v>
      </c>
      <c r="B10" s="50"/>
      <c r="C10" s="308"/>
      <c r="D10" s="308"/>
      <c r="E10" s="308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182"/>
      <c r="BB10" s="182"/>
      <c r="BC10" s="182"/>
      <c r="BD10" s="182"/>
      <c r="BE10" s="182"/>
      <c r="BF10" s="182"/>
      <c r="BG10" s="182"/>
      <c r="BH10" s="182"/>
    </row>
    <row r="11" spans="1:69" s="48" customFormat="1" ht="15" customHeight="1" x14ac:dyDescent="0.2">
      <c r="A11" s="332" t="s">
        <v>236</v>
      </c>
      <c r="B11" s="333"/>
      <c r="C11" s="345">
        <f t="shared" ref="C11:E11" si="0">SUM(C5:C10)</f>
        <v>0</v>
      </c>
      <c r="D11" s="345">
        <f t="shared" si="0"/>
        <v>0</v>
      </c>
      <c r="E11" s="345">
        <f t="shared" si="0"/>
        <v>0</v>
      </c>
      <c r="F11" s="346" t="str">
        <f>IF(F4="","",SUM(F5:F10))</f>
        <v/>
      </c>
      <c r="G11" s="346" t="str">
        <f t="shared" ref="G11:AZ11" si="1">IF(G4="","",SUM(G5:G10))</f>
        <v/>
      </c>
      <c r="H11" s="346" t="str">
        <f t="shared" si="1"/>
        <v/>
      </c>
      <c r="I11" s="346" t="str">
        <f t="shared" si="1"/>
        <v/>
      </c>
      <c r="J11" s="346" t="str">
        <f t="shared" si="1"/>
        <v/>
      </c>
      <c r="K11" s="346" t="str">
        <f t="shared" si="1"/>
        <v/>
      </c>
      <c r="L11" s="346" t="str">
        <f t="shared" si="1"/>
        <v/>
      </c>
      <c r="M11" s="346" t="str">
        <f t="shared" si="1"/>
        <v/>
      </c>
      <c r="N11" s="346" t="str">
        <f t="shared" si="1"/>
        <v/>
      </c>
      <c r="O11" s="346" t="str">
        <f t="shared" si="1"/>
        <v/>
      </c>
      <c r="P11" s="346" t="str">
        <f t="shared" si="1"/>
        <v/>
      </c>
      <c r="Q11" s="346" t="str">
        <f t="shared" si="1"/>
        <v/>
      </c>
      <c r="R11" s="346" t="str">
        <f t="shared" si="1"/>
        <v/>
      </c>
      <c r="S11" s="346" t="str">
        <f t="shared" si="1"/>
        <v/>
      </c>
      <c r="T11" s="346" t="str">
        <f t="shared" si="1"/>
        <v/>
      </c>
      <c r="U11" s="346" t="str">
        <f t="shared" si="1"/>
        <v/>
      </c>
      <c r="V11" s="346" t="str">
        <f t="shared" si="1"/>
        <v/>
      </c>
      <c r="W11" s="346" t="str">
        <f t="shared" si="1"/>
        <v/>
      </c>
      <c r="X11" s="346" t="str">
        <f t="shared" si="1"/>
        <v/>
      </c>
      <c r="Y11" s="346" t="str">
        <f t="shared" si="1"/>
        <v/>
      </c>
      <c r="Z11" s="346" t="str">
        <f t="shared" si="1"/>
        <v/>
      </c>
      <c r="AA11" s="346" t="str">
        <f t="shared" si="1"/>
        <v/>
      </c>
      <c r="AB11" s="346" t="str">
        <f t="shared" si="1"/>
        <v/>
      </c>
      <c r="AC11" s="346" t="str">
        <f t="shared" si="1"/>
        <v/>
      </c>
      <c r="AD11" s="346" t="str">
        <f t="shared" si="1"/>
        <v/>
      </c>
      <c r="AE11" s="346" t="str">
        <f t="shared" si="1"/>
        <v/>
      </c>
      <c r="AF11" s="346" t="str">
        <f t="shared" si="1"/>
        <v/>
      </c>
      <c r="AG11" s="346" t="str">
        <f t="shared" si="1"/>
        <v/>
      </c>
      <c r="AH11" s="346" t="str">
        <f t="shared" si="1"/>
        <v/>
      </c>
      <c r="AI11" s="346" t="str">
        <f t="shared" si="1"/>
        <v/>
      </c>
      <c r="AJ11" s="346" t="str">
        <f t="shared" si="1"/>
        <v/>
      </c>
      <c r="AK11" s="346" t="str">
        <f t="shared" si="1"/>
        <v/>
      </c>
      <c r="AL11" s="346" t="str">
        <f t="shared" si="1"/>
        <v/>
      </c>
      <c r="AM11" s="346" t="str">
        <f t="shared" si="1"/>
        <v/>
      </c>
      <c r="AN11" s="346" t="str">
        <f t="shared" si="1"/>
        <v/>
      </c>
      <c r="AO11" s="346" t="str">
        <f t="shared" si="1"/>
        <v/>
      </c>
      <c r="AP11" s="346" t="str">
        <f t="shared" si="1"/>
        <v/>
      </c>
      <c r="AQ11" s="346" t="str">
        <f t="shared" si="1"/>
        <v/>
      </c>
      <c r="AR11" s="346" t="str">
        <f t="shared" si="1"/>
        <v/>
      </c>
      <c r="AS11" s="346" t="str">
        <f t="shared" si="1"/>
        <v/>
      </c>
      <c r="AT11" s="346" t="str">
        <f t="shared" si="1"/>
        <v/>
      </c>
      <c r="AU11" s="346" t="str">
        <f t="shared" si="1"/>
        <v/>
      </c>
      <c r="AV11" s="346" t="str">
        <f t="shared" si="1"/>
        <v/>
      </c>
      <c r="AW11" s="346" t="str">
        <f t="shared" si="1"/>
        <v/>
      </c>
      <c r="AX11" s="346" t="str">
        <f t="shared" si="1"/>
        <v/>
      </c>
      <c r="AY11" s="346" t="str">
        <f t="shared" si="1"/>
        <v/>
      </c>
      <c r="AZ11" s="346" t="str">
        <f t="shared" si="1"/>
        <v/>
      </c>
      <c r="BA11" s="210"/>
      <c r="BB11" s="210"/>
      <c r="BC11" s="210"/>
      <c r="BD11" s="210"/>
      <c r="BE11" s="210"/>
      <c r="BF11" s="210"/>
      <c r="BG11" s="210"/>
      <c r="BH11" s="210"/>
    </row>
    <row r="12" spans="1:69" s="48" customFormat="1" ht="15" customHeight="1" x14ac:dyDescent="0.2">
      <c r="A12" s="331" t="s">
        <v>174</v>
      </c>
      <c r="B12" s="319"/>
      <c r="C12" s="347">
        <f>'geldstroom realisaties en proj'!C93</f>
        <v>0</v>
      </c>
      <c r="D12" s="347">
        <f>'geldstroom realisaties en proj'!D93</f>
        <v>0</v>
      </c>
      <c r="E12" s="347">
        <f>'geldstroom realisaties en proj'!E93</f>
        <v>0</v>
      </c>
      <c r="F12" s="346" t="str">
        <f>IF(F4="","",'geldstroom realisaties en proj'!F93)</f>
        <v/>
      </c>
      <c r="G12" s="346" t="str">
        <f>IF(G4="","",'geldstroom realisaties en proj'!G93)</f>
        <v/>
      </c>
      <c r="H12" s="346" t="str">
        <f>IF(H4="","",'geldstroom realisaties en proj'!H93)</f>
        <v/>
      </c>
      <c r="I12" s="346" t="str">
        <f>IF(I4="","",'geldstroom realisaties en proj'!I93)</f>
        <v/>
      </c>
      <c r="J12" s="346" t="str">
        <f>IF(J4="","",'geldstroom realisaties en proj'!J93)</f>
        <v/>
      </c>
      <c r="K12" s="346" t="str">
        <f>IF(K4="","",'geldstroom realisaties en proj'!K93)</f>
        <v/>
      </c>
      <c r="L12" s="346" t="str">
        <f>IF(L4="","",'geldstroom realisaties en proj'!L93)</f>
        <v/>
      </c>
      <c r="M12" s="346" t="str">
        <f>IF(M4="","",'geldstroom realisaties en proj'!M93)</f>
        <v/>
      </c>
      <c r="N12" s="346" t="str">
        <f>IF(N4="","",'geldstroom realisaties en proj'!N93)</f>
        <v/>
      </c>
      <c r="O12" s="346" t="str">
        <f>IF(O4="","",'geldstroom realisaties en proj'!O93)</f>
        <v/>
      </c>
      <c r="P12" s="346" t="str">
        <f>IF(P4="","",'geldstroom realisaties en proj'!P93)</f>
        <v/>
      </c>
      <c r="Q12" s="346" t="str">
        <f>IF(Q4="","",'geldstroom realisaties en proj'!Q93)</f>
        <v/>
      </c>
      <c r="R12" s="346" t="str">
        <f>IF(R4="","",'geldstroom realisaties en proj'!R93)</f>
        <v/>
      </c>
      <c r="S12" s="346" t="str">
        <f>IF(S4="","",'geldstroom realisaties en proj'!S93)</f>
        <v/>
      </c>
      <c r="T12" s="346" t="str">
        <f>IF(T4="","",'geldstroom realisaties en proj'!T93)</f>
        <v/>
      </c>
      <c r="U12" s="346" t="str">
        <f>IF(U4="","",'geldstroom realisaties en proj'!U93)</f>
        <v/>
      </c>
      <c r="V12" s="346" t="str">
        <f>IF(V4="","",'geldstroom realisaties en proj'!V93)</f>
        <v/>
      </c>
      <c r="W12" s="346" t="str">
        <f>IF(W4="","",'geldstroom realisaties en proj'!W93)</f>
        <v/>
      </c>
      <c r="X12" s="346" t="str">
        <f>IF(X4="","",'geldstroom realisaties en proj'!X93)</f>
        <v/>
      </c>
      <c r="Y12" s="346" t="str">
        <f>IF(Y4="","",'geldstroom realisaties en proj'!Y93)</f>
        <v/>
      </c>
      <c r="Z12" s="346" t="str">
        <f>IF(Z4="","",'geldstroom realisaties en proj'!Z93)</f>
        <v/>
      </c>
      <c r="AA12" s="346" t="str">
        <f>IF(AA4="","",'geldstroom realisaties en proj'!AA93)</f>
        <v/>
      </c>
      <c r="AB12" s="346" t="str">
        <f>IF(AB4="","",'geldstroom realisaties en proj'!AB93)</f>
        <v/>
      </c>
      <c r="AC12" s="346" t="str">
        <f>IF(AC4="","",'geldstroom realisaties en proj'!AC93)</f>
        <v/>
      </c>
      <c r="AD12" s="346" t="str">
        <f>IF(AD4="","",'geldstroom realisaties en proj'!AD93)</f>
        <v/>
      </c>
      <c r="AE12" s="346" t="str">
        <f>IF(AE4="","",'geldstroom realisaties en proj'!AE93)</f>
        <v/>
      </c>
      <c r="AF12" s="346" t="str">
        <f>IF(AF4="","",'geldstroom realisaties en proj'!AF93)</f>
        <v/>
      </c>
      <c r="AG12" s="346" t="str">
        <f>IF(AG4="","",'geldstroom realisaties en proj'!AG93)</f>
        <v/>
      </c>
      <c r="AH12" s="346" t="str">
        <f>IF(AH4="","",'geldstroom realisaties en proj'!AH93)</f>
        <v/>
      </c>
      <c r="AI12" s="346" t="str">
        <f>IF(AI4="","",'geldstroom realisaties en proj'!AI93)</f>
        <v/>
      </c>
      <c r="AJ12" s="346" t="str">
        <f>IF(AJ4="","",'geldstroom realisaties en proj'!AJ93)</f>
        <v/>
      </c>
      <c r="AK12" s="346" t="str">
        <f>IF(AK4="","",'geldstroom realisaties en proj'!AK93)</f>
        <v/>
      </c>
      <c r="AL12" s="346" t="str">
        <f>IF(AL4="","",'geldstroom realisaties en proj'!AL93)</f>
        <v/>
      </c>
      <c r="AM12" s="346" t="str">
        <f>IF(AM4="","",'geldstroom realisaties en proj'!AM93)</f>
        <v/>
      </c>
      <c r="AN12" s="346" t="str">
        <f>IF(AN4="","",'geldstroom realisaties en proj'!AN93)</f>
        <v/>
      </c>
      <c r="AO12" s="346" t="str">
        <f>IF(AO4="","",'geldstroom realisaties en proj'!AO93)</f>
        <v/>
      </c>
      <c r="AP12" s="346" t="str">
        <f>IF(AP4="","",'geldstroom realisaties en proj'!AP93)</f>
        <v/>
      </c>
      <c r="AQ12" s="346" t="str">
        <f>IF(AQ4="","",'geldstroom realisaties en proj'!AQ93)</f>
        <v/>
      </c>
      <c r="AR12" s="346" t="str">
        <f>IF(AR4="","",'geldstroom realisaties en proj'!AR93)</f>
        <v/>
      </c>
      <c r="AS12" s="346" t="str">
        <f>IF(AS4="","",'geldstroom realisaties en proj'!AS93)</f>
        <v/>
      </c>
      <c r="AT12" s="346" t="str">
        <f>IF(AT4="","",'geldstroom realisaties en proj'!AT93)</f>
        <v/>
      </c>
      <c r="AU12" s="346" t="str">
        <f>IF(AU4="","",'geldstroom realisaties en proj'!AU93)</f>
        <v/>
      </c>
      <c r="AV12" s="346" t="str">
        <f>IF(AV4="","",'geldstroom realisaties en proj'!AV93)</f>
        <v/>
      </c>
      <c r="AW12" s="346" t="str">
        <f>IF(AW4="","",'geldstroom realisaties en proj'!AW93)</f>
        <v/>
      </c>
      <c r="AX12" s="346" t="str">
        <f>IF(AX4="","",'geldstroom realisaties en proj'!AX93)</f>
        <v/>
      </c>
      <c r="AY12" s="346" t="str">
        <f>IF(AY4="","",'geldstroom realisaties en proj'!AY93)</f>
        <v/>
      </c>
      <c r="AZ12" s="346" t="str">
        <f>IF(AZ4="","",'geldstroom realisaties en proj'!AZ93)</f>
        <v/>
      </c>
      <c r="BA12" s="210"/>
      <c r="BB12" s="210"/>
      <c r="BC12" s="210"/>
      <c r="BD12" s="210"/>
      <c r="BE12" s="210"/>
      <c r="BF12" s="210"/>
      <c r="BG12" s="210"/>
      <c r="BH12" s="210"/>
    </row>
    <row r="13" spans="1:69" s="48" customFormat="1" ht="15" customHeight="1" x14ac:dyDescent="0.2">
      <c r="A13" s="331" t="s">
        <v>175</v>
      </c>
      <c r="B13" s="319"/>
      <c r="C13" s="347">
        <f>'geldstroom realisaties en proj'!C94</f>
        <v>0</v>
      </c>
      <c r="D13" s="347">
        <f>'geldstroom realisaties en proj'!D94</f>
        <v>0</v>
      </c>
      <c r="E13" s="347">
        <f>'geldstroom realisaties en proj'!E94</f>
        <v>0</v>
      </c>
      <c r="F13" s="346" t="str">
        <f>IF(F4="","",'geldstroom realisaties en proj'!F94)</f>
        <v/>
      </c>
      <c r="G13" s="346" t="str">
        <f>IF(G4="","",'geldstroom realisaties en proj'!G94)</f>
        <v/>
      </c>
      <c r="H13" s="346" t="str">
        <f>IF(H4="","",'geldstroom realisaties en proj'!H94)</f>
        <v/>
      </c>
      <c r="I13" s="346" t="str">
        <f>IF(I4="","",'geldstroom realisaties en proj'!I94)</f>
        <v/>
      </c>
      <c r="J13" s="346" t="str">
        <f>IF(J4="","",'geldstroom realisaties en proj'!J94)</f>
        <v/>
      </c>
      <c r="K13" s="346" t="str">
        <f>IF(K4="","",'geldstroom realisaties en proj'!K94)</f>
        <v/>
      </c>
      <c r="L13" s="346" t="str">
        <f>IF(L4="","",'geldstroom realisaties en proj'!L94)</f>
        <v/>
      </c>
      <c r="M13" s="346" t="str">
        <f>IF(M4="","",'geldstroom realisaties en proj'!M94)</f>
        <v/>
      </c>
      <c r="N13" s="346" t="str">
        <f>IF(N4="","",'geldstroom realisaties en proj'!N94)</f>
        <v/>
      </c>
      <c r="O13" s="346" t="str">
        <f>IF(O4="","",'geldstroom realisaties en proj'!O94)</f>
        <v/>
      </c>
      <c r="P13" s="346" t="str">
        <f>IF(P4="","",'geldstroom realisaties en proj'!P94)</f>
        <v/>
      </c>
      <c r="Q13" s="346" t="str">
        <f>IF(Q4="","",'geldstroom realisaties en proj'!Q94)</f>
        <v/>
      </c>
      <c r="R13" s="346" t="str">
        <f>IF(R4="","",'geldstroom realisaties en proj'!R94)</f>
        <v/>
      </c>
      <c r="S13" s="346" t="str">
        <f>IF(S4="","",'geldstroom realisaties en proj'!S94)</f>
        <v/>
      </c>
      <c r="T13" s="346" t="str">
        <f>IF(T4="","",'geldstroom realisaties en proj'!T94)</f>
        <v/>
      </c>
      <c r="U13" s="346" t="str">
        <f>IF(U4="","",'geldstroom realisaties en proj'!U94)</f>
        <v/>
      </c>
      <c r="V13" s="346" t="str">
        <f>IF(V4="","",'geldstroom realisaties en proj'!V94)</f>
        <v/>
      </c>
      <c r="W13" s="346" t="str">
        <f>IF(W4="","",'geldstroom realisaties en proj'!W94)</f>
        <v/>
      </c>
      <c r="X13" s="346" t="str">
        <f>IF(X4="","",'geldstroom realisaties en proj'!X94)</f>
        <v/>
      </c>
      <c r="Y13" s="346" t="str">
        <f>IF(Y4="","",'geldstroom realisaties en proj'!Y94)</f>
        <v/>
      </c>
      <c r="Z13" s="346" t="str">
        <f>IF(Z4="","",'geldstroom realisaties en proj'!Z94)</f>
        <v/>
      </c>
      <c r="AA13" s="346" t="str">
        <f>IF(AA4="","",'geldstroom realisaties en proj'!AA94)</f>
        <v/>
      </c>
      <c r="AB13" s="346" t="str">
        <f>IF(AB4="","",'geldstroom realisaties en proj'!AB94)</f>
        <v/>
      </c>
      <c r="AC13" s="346" t="str">
        <f>IF(AC4="","",'geldstroom realisaties en proj'!AC94)</f>
        <v/>
      </c>
      <c r="AD13" s="346" t="str">
        <f>IF(AD4="","",'geldstroom realisaties en proj'!AD94)</f>
        <v/>
      </c>
      <c r="AE13" s="346" t="str">
        <f>IF(AE4="","",'geldstroom realisaties en proj'!AE94)</f>
        <v/>
      </c>
      <c r="AF13" s="346" t="str">
        <f>IF(AF4="","",'geldstroom realisaties en proj'!AF94)</f>
        <v/>
      </c>
      <c r="AG13" s="346" t="str">
        <f>IF(AG4="","",'geldstroom realisaties en proj'!AG94)</f>
        <v/>
      </c>
      <c r="AH13" s="346" t="str">
        <f>IF(AH4="","",'geldstroom realisaties en proj'!AH94)</f>
        <v/>
      </c>
      <c r="AI13" s="346" t="str">
        <f>IF(AI4="","",'geldstroom realisaties en proj'!AI94)</f>
        <v/>
      </c>
      <c r="AJ13" s="346" t="str">
        <f>IF(AJ4="","",'geldstroom realisaties en proj'!AJ94)</f>
        <v/>
      </c>
      <c r="AK13" s="346" t="str">
        <f>IF(AK4="","",'geldstroom realisaties en proj'!AK94)</f>
        <v/>
      </c>
      <c r="AL13" s="346" t="str">
        <f>IF(AL4="","",'geldstroom realisaties en proj'!AL94)</f>
        <v/>
      </c>
      <c r="AM13" s="346" t="str">
        <f>IF(AM4="","",'geldstroom realisaties en proj'!AM94)</f>
        <v/>
      </c>
      <c r="AN13" s="346" t="str">
        <f>IF(AN4="","",'geldstroom realisaties en proj'!AN94)</f>
        <v/>
      </c>
      <c r="AO13" s="346" t="str">
        <f>IF(AO4="","",'geldstroom realisaties en proj'!AO94)</f>
        <v/>
      </c>
      <c r="AP13" s="346" t="str">
        <f>IF(AP4="","",'geldstroom realisaties en proj'!AP94)</f>
        <v/>
      </c>
      <c r="AQ13" s="346" t="str">
        <f>IF(AQ4="","",'geldstroom realisaties en proj'!AQ94)</f>
        <v/>
      </c>
      <c r="AR13" s="346" t="str">
        <f>IF(AR4="","",'geldstroom realisaties en proj'!AR94)</f>
        <v/>
      </c>
      <c r="AS13" s="346" t="str">
        <f>IF(AS4="","",'geldstroom realisaties en proj'!AS94)</f>
        <v/>
      </c>
      <c r="AT13" s="346" t="str">
        <f>IF(AT4="","",'geldstroom realisaties en proj'!AT94)</f>
        <v/>
      </c>
      <c r="AU13" s="346" t="str">
        <f>IF(AU4="","",'geldstroom realisaties en proj'!AU94)</f>
        <v/>
      </c>
      <c r="AV13" s="346" t="str">
        <f>IF(AV4="","",'geldstroom realisaties en proj'!AV94)</f>
        <v/>
      </c>
      <c r="AW13" s="346" t="str">
        <f>IF(AW4="","",'geldstroom realisaties en proj'!AW94)</f>
        <v/>
      </c>
      <c r="AX13" s="346" t="str">
        <f>IF(AX4="","",'geldstroom realisaties en proj'!AX94)</f>
        <v/>
      </c>
      <c r="AY13" s="346" t="str">
        <f>IF(AY4="","",'geldstroom realisaties en proj'!AY94)</f>
        <v/>
      </c>
      <c r="AZ13" s="346" t="str">
        <f>IF(AZ4="","",'geldstroom realisaties en proj'!AZ94)</f>
        <v/>
      </c>
      <c r="BA13" s="210"/>
      <c r="BB13" s="210"/>
      <c r="BC13" s="210"/>
      <c r="BD13" s="210"/>
      <c r="BE13" s="210"/>
      <c r="BF13" s="210"/>
      <c r="BG13" s="210"/>
      <c r="BH13" s="210"/>
    </row>
    <row r="14" spans="1:69" s="48" customFormat="1" ht="15" customHeight="1" x14ac:dyDescent="0.2">
      <c r="A14" s="331" t="s">
        <v>176</v>
      </c>
      <c r="B14" s="319"/>
      <c r="C14" s="347">
        <f>'geldstroom realisaties en proj'!C95</f>
        <v>0</v>
      </c>
      <c r="D14" s="347">
        <f>'geldstroom realisaties en proj'!D95</f>
        <v>0</v>
      </c>
      <c r="E14" s="347">
        <f>'geldstroom realisaties en proj'!E95</f>
        <v>0</v>
      </c>
      <c r="F14" s="346" t="str">
        <f>IF(F4="","",'geldstroom realisaties en proj'!F95)</f>
        <v/>
      </c>
      <c r="G14" s="346" t="str">
        <f>IF(G4="","",'geldstroom realisaties en proj'!G95)</f>
        <v/>
      </c>
      <c r="H14" s="346" t="str">
        <f>IF(H4="","",'geldstroom realisaties en proj'!H95)</f>
        <v/>
      </c>
      <c r="I14" s="346" t="str">
        <f>IF(I4="","",'geldstroom realisaties en proj'!I95)</f>
        <v/>
      </c>
      <c r="J14" s="346" t="str">
        <f>IF(J4="","",'geldstroom realisaties en proj'!J95)</f>
        <v/>
      </c>
      <c r="K14" s="346" t="str">
        <f>IF(K4="","",'geldstroom realisaties en proj'!K95)</f>
        <v/>
      </c>
      <c r="L14" s="346" t="str">
        <f>IF(L4="","",'geldstroom realisaties en proj'!L95)</f>
        <v/>
      </c>
      <c r="M14" s="346" t="str">
        <f>IF(M4="","",'geldstroom realisaties en proj'!M95)</f>
        <v/>
      </c>
      <c r="N14" s="346" t="str">
        <f>IF(N4="","",'geldstroom realisaties en proj'!N95)</f>
        <v/>
      </c>
      <c r="O14" s="346" t="str">
        <f>IF(O4="","",'geldstroom realisaties en proj'!O95)</f>
        <v/>
      </c>
      <c r="P14" s="346" t="str">
        <f>IF(P4="","",'geldstroom realisaties en proj'!P95)</f>
        <v/>
      </c>
      <c r="Q14" s="346" t="str">
        <f>IF(Q4="","",'geldstroom realisaties en proj'!Q95)</f>
        <v/>
      </c>
      <c r="R14" s="346" t="str">
        <f>IF(R4="","",'geldstroom realisaties en proj'!R95)</f>
        <v/>
      </c>
      <c r="S14" s="346" t="str">
        <f>IF(S4="","",'geldstroom realisaties en proj'!S95)</f>
        <v/>
      </c>
      <c r="T14" s="346" t="str">
        <f>IF(T4="","",'geldstroom realisaties en proj'!T95)</f>
        <v/>
      </c>
      <c r="U14" s="346" t="str">
        <f>IF(U4="","",'geldstroom realisaties en proj'!U95)</f>
        <v/>
      </c>
      <c r="V14" s="346" t="str">
        <f>IF(V4="","",'geldstroom realisaties en proj'!V95)</f>
        <v/>
      </c>
      <c r="W14" s="346" t="str">
        <f>IF(W4="","",'geldstroom realisaties en proj'!W95)</f>
        <v/>
      </c>
      <c r="X14" s="346" t="str">
        <f>IF(X4="","",'geldstroom realisaties en proj'!X95)</f>
        <v/>
      </c>
      <c r="Y14" s="346" t="str">
        <f>IF(Y4="","",'geldstroom realisaties en proj'!Y95)</f>
        <v/>
      </c>
      <c r="Z14" s="346" t="str">
        <f>IF(Z4="","",'geldstroom realisaties en proj'!Z95)</f>
        <v/>
      </c>
      <c r="AA14" s="346" t="str">
        <f>IF(AA4="","",'geldstroom realisaties en proj'!AA95)</f>
        <v/>
      </c>
      <c r="AB14" s="346" t="str">
        <f>IF(AB4="","",'geldstroom realisaties en proj'!AB95)</f>
        <v/>
      </c>
      <c r="AC14" s="346" t="str">
        <f>IF(AC4="","",'geldstroom realisaties en proj'!AC95)</f>
        <v/>
      </c>
      <c r="AD14" s="346" t="str">
        <f>IF(AD4="","",'geldstroom realisaties en proj'!AD95)</f>
        <v/>
      </c>
      <c r="AE14" s="346" t="str">
        <f>IF(AE4="","",'geldstroom realisaties en proj'!AE95)</f>
        <v/>
      </c>
      <c r="AF14" s="346" t="str">
        <f>IF(AF4="","",'geldstroom realisaties en proj'!AF95)</f>
        <v/>
      </c>
      <c r="AG14" s="346" t="str">
        <f>IF(AG4="","",'geldstroom realisaties en proj'!AG95)</f>
        <v/>
      </c>
      <c r="AH14" s="346" t="str">
        <f>IF(AH4="","",'geldstroom realisaties en proj'!AH95)</f>
        <v/>
      </c>
      <c r="AI14" s="346" t="str">
        <f>IF(AI4="","",'geldstroom realisaties en proj'!AI95)</f>
        <v/>
      </c>
      <c r="AJ14" s="346" t="str">
        <f>IF(AJ4="","",'geldstroom realisaties en proj'!AJ95)</f>
        <v/>
      </c>
      <c r="AK14" s="346" t="str">
        <f>IF(AK4="","",'geldstroom realisaties en proj'!AK95)</f>
        <v/>
      </c>
      <c r="AL14" s="346" t="str">
        <f>IF(AL4="","",'geldstroom realisaties en proj'!AL95)</f>
        <v/>
      </c>
      <c r="AM14" s="346" t="str">
        <f>IF(AM4="","",'geldstroom realisaties en proj'!AM95)</f>
        <v/>
      </c>
      <c r="AN14" s="346" t="str">
        <f>IF(AN4="","",'geldstroom realisaties en proj'!AN95)</f>
        <v/>
      </c>
      <c r="AO14" s="346" t="str">
        <f>IF(AO4="","",'geldstroom realisaties en proj'!AO95)</f>
        <v/>
      </c>
      <c r="AP14" s="346" t="str">
        <f>IF(AP4="","",'geldstroom realisaties en proj'!AP95)</f>
        <v/>
      </c>
      <c r="AQ14" s="346" t="str">
        <f>IF(AQ4="","",'geldstroom realisaties en proj'!AQ95)</f>
        <v/>
      </c>
      <c r="AR14" s="346" t="str">
        <f>IF(AR4="","",'geldstroom realisaties en proj'!AR95)</f>
        <v/>
      </c>
      <c r="AS14" s="346" t="str">
        <f>IF(AS4="","",'geldstroom realisaties en proj'!AS95)</f>
        <v/>
      </c>
      <c r="AT14" s="346" t="str">
        <f>IF(AT4="","",'geldstroom realisaties en proj'!AT95)</f>
        <v/>
      </c>
      <c r="AU14" s="346" t="str">
        <f>IF(AU4="","",'geldstroom realisaties en proj'!AU95)</f>
        <v/>
      </c>
      <c r="AV14" s="346" t="str">
        <f>IF(AV4="","",'geldstroom realisaties en proj'!AV95)</f>
        <v/>
      </c>
      <c r="AW14" s="346" t="str">
        <f>IF(AW4="","",'geldstroom realisaties en proj'!AW95)</f>
        <v/>
      </c>
      <c r="AX14" s="346" t="str">
        <f>IF(AX4="","",'geldstroom realisaties en proj'!AX95)</f>
        <v/>
      </c>
      <c r="AY14" s="346" t="str">
        <f>IF(AY4="","",'geldstroom realisaties en proj'!AY95)</f>
        <v/>
      </c>
      <c r="AZ14" s="346" t="str">
        <f>IF(AZ4="","",'geldstroom realisaties en proj'!AZ95)</f>
        <v/>
      </c>
      <c r="BA14" s="210"/>
      <c r="BB14" s="210"/>
      <c r="BC14" s="210"/>
      <c r="BD14" s="210"/>
      <c r="BE14" s="210"/>
      <c r="BF14" s="210"/>
      <c r="BG14" s="210"/>
      <c r="BH14" s="210"/>
    </row>
    <row r="15" spans="1:69" s="48" customFormat="1" ht="15" customHeight="1" x14ac:dyDescent="0.2">
      <c r="A15" s="334" t="s">
        <v>237</v>
      </c>
      <c r="B15" s="335"/>
      <c r="C15" s="348">
        <f>C11-C12-C13-C14</f>
        <v>0</v>
      </c>
      <c r="D15" s="348">
        <f t="shared" ref="D15:E15" si="2">D11-D12-D13-D14</f>
        <v>0</v>
      </c>
      <c r="E15" s="348">
        <f t="shared" si="2"/>
        <v>0</v>
      </c>
      <c r="F15" s="346" t="str">
        <f>IF(F4="","",F11-F12-F13-F14)</f>
        <v/>
      </c>
      <c r="G15" s="346" t="str">
        <f t="shared" ref="G15:AZ15" si="3">IF(G4="","",G11-G12-G13-G14)</f>
        <v/>
      </c>
      <c r="H15" s="346" t="str">
        <f t="shared" si="3"/>
        <v/>
      </c>
      <c r="I15" s="346" t="str">
        <f t="shared" si="3"/>
        <v/>
      </c>
      <c r="J15" s="346" t="str">
        <f t="shared" si="3"/>
        <v/>
      </c>
      <c r="K15" s="346" t="str">
        <f t="shared" si="3"/>
        <v/>
      </c>
      <c r="L15" s="346" t="str">
        <f t="shared" si="3"/>
        <v/>
      </c>
      <c r="M15" s="346" t="str">
        <f t="shared" si="3"/>
        <v/>
      </c>
      <c r="N15" s="346" t="str">
        <f t="shared" si="3"/>
        <v/>
      </c>
      <c r="O15" s="346" t="str">
        <f t="shared" si="3"/>
        <v/>
      </c>
      <c r="P15" s="346" t="str">
        <f t="shared" si="3"/>
        <v/>
      </c>
      <c r="Q15" s="346" t="str">
        <f t="shared" si="3"/>
        <v/>
      </c>
      <c r="R15" s="346" t="str">
        <f t="shared" si="3"/>
        <v/>
      </c>
      <c r="S15" s="346" t="str">
        <f t="shared" si="3"/>
        <v/>
      </c>
      <c r="T15" s="346" t="str">
        <f t="shared" si="3"/>
        <v/>
      </c>
      <c r="U15" s="346" t="str">
        <f t="shared" si="3"/>
        <v/>
      </c>
      <c r="V15" s="346" t="str">
        <f t="shared" si="3"/>
        <v/>
      </c>
      <c r="W15" s="346" t="str">
        <f t="shared" si="3"/>
        <v/>
      </c>
      <c r="X15" s="346" t="str">
        <f t="shared" si="3"/>
        <v/>
      </c>
      <c r="Y15" s="346" t="str">
        <f t="shared" si="3"/>
        <v/>
      </c>
      <c r="Z15" s="346" t="str">
        <f t="shared" si="3"/>
        <v/>
      </c>
      <c r="AA15" s="346" t="str">
        <f t="shared" si="3"/>
        <v/>
      </c>
      <c r="AB15" s="346" t="str">
        <f t="shared" si="3"/>
        <v/>
      </c>
      <c r="AC15" s="346" t="str">
        <f t="shared" si="3"/>
        <v/>
      </c>
      <c r="AD15" s="346" t="str">
        <f t="shared" si="3"/>
        <v/>
      </c>
      <c r="AE15" s="346" t="str">
        <f t="shared" si="3"/>
        <v/>
      </c>
      <c r="AF15" s="346" t="str">
        <f t="shared" si="3"/>
        <v/>
      </c>
      <c r="AG15" s="346" t="str">
        <f t="shared" si="3"/>
        <v/>
      </c>
      <c r="AH15" s="346" t="str">
        <f t="shared" si="3"/>
        <v/>
      </c>
      <c r="AI15" s="346" t="str">
        <f t="shared" si="3"/>
        <v/>
      </c>
      <c r="AJ15" s="346" t="str">
        <f t="shared" si="3"/>
        <v/>
      </c>
      <c r="AK15" s="346" t="str">
        <f t="shared" si="3"/>
        <v/>
      </c>
      <c r="AL15" s="346" t="str">
        <f t="shared" si="3"/>
        <v/>
      </c>
      <c r="AM15" s="346" t="str">
        <f t="shared" si="3"/>
        <v/>
      </c>
      <c r="AN15" s="346" t="str">
        <f t="shared" si="3"/>
        <v/>
      </c>
      <c r="AO15" s="346" t="str">
        <f t="shared" si="3"/>
        <v/>
      </c>
      <c r="AP15" s="346" t="str">
        <f t="shared" si="3"/>
        <v/>
      </c>
      <c r="AQ15" s="346" t="str">
        <f t="shared" si="3"/>
        <v/>
      </c>
      <c r="AR15" s="346" t="str">
        <f t="shared" si="3"/>
        <v/>
      </c>
      <c r="AS15" s="346" t="str">
        <f t="shared" si="3"/>
        <v/>
      </c>
      <c r="AT15" s="346" t="str">
        <f t="shared" si="3"/>
        <v/>
      </c>
      <c r="AU15" s="346" t="str">
        <f t="shared" si="3"/>
        <v/>
      </c>
      <c r="AV15" s="346" t="str">
        <f t="shared" si="3"/>
        <v/>
      </c>
      <c r="AW15" s="346" t="str">
        <f t="shared" si="3"/>
        <v/>
      </c>
      <c r="AX15" s="346" t="str">
        <f t="shared" si="3"/>
        <v/>
      </c>
      <c r="AY15" s="346" t="str">
        <f t="shared" si="3"/>
        <v/>
      </c>
      <c r="AZ15" s="346" t="str">
        <f t="shared" si="3"/>
        <v/>
      </c>
      <c r="BA15" s="210"/>
      <c r="BB15" s="210"/>
      <c r="BC15" s="210"/>
      <c r="BD15" s="210"/>
      <c r="BE15" s="210"/>
      <c r="BF15" s="210"/>
      <c r="BG15" s="210"/>
      <c r="BH15" s="210"/>
    </row>
    <row r="16" spans="1:69" s="49" customFormat="1" ht="15" customHeight="1" x14ac:dyDescent="0.2">
      <c r="A16" s="48"/>
      <c r="D16" s="48"/>
      <c r="E16" s="48"/>
      <c r="F16" s="48"/>
      <c r="G16" s="48"/>
      <c r="H16" s="48"/>
      <c r="I16" s="48"/>
      <c r="J16" s="48"/>
      <c r="K16" s="48"/>
    </row>
    <row r="17" spans="1:11" s="48" customFormat="1" ht="15" customHeight="1" x14ac:dyDescent="0.2">
      <c r="B17" s="49"/>
      <c r="C17" s="49"/>
    </row>
    <row r="18" spans="1:11" s="48" customFormat="1" ht="15" customHeight="1" x14ac:dyDescent="0.2">
      <c r="B18" s="49"/>
      <c r="C18" s="49"/>
    </row>
    <row r="19" spans="1:11" s="48" customFormat="1" ht="15" customHeight="1" x14ac:dyDescent="0.2">
      <c r="B19" s="49"/>
      <c r="C19" s="49"/>
    </row>
    <row r="20" spans="1:11" s="49" customFormat="1" ht="15" customHeight="1" x14ac:dyDescent="0.2">
      <c r="A20" s="48"/>
      <c r="D20" s="48"/>
      <c r="E20" s="48"/>
      <c r="F20" s="48"/>
      <c r="G20" s="48"/>
      <c r="H20" s="48"/>
      <c r="I20" s="48"/>
      <c r="J20" s="48"/>
      <c r="K20" s="48"/>
    </row>
    <row r="21" spans="1:11" s="48" customFormat="1" ht="15" customHeight="1" x14ac:dyDescent="0.2">
      <c r="B21" s="49"/>
      <c r="C21" s="49"/>
    </row>
    <row r="22" spans="1:11" s="48" customFormat="1" ht="15" customHeight="1" x14ac:dyDescent="0.2">
      <c r="B22" s="49"/>
      <c r="C22" s="49"/>
    </row>
    <row r="23" spans="1:11" s="48" customFormat="1" ht="15" customHeight="1" x14ac:dyDescent="0.2">
      <c r="B23" s="49"/>
      <c r="C23" s="49"/>
    </row>
    <row r="24" spans="1:11" s="48" customFormat="1" ht="15" customHeight="1" x14ac:dyDescent="0.2">
      <c r="B24" s="49"/>
      <c r="C24" s="49"/>
    </row>
    <row r="25" spans="1:11" s="48" customFormat="1" ht="15" customHeight="1" x14ac:dyDescent="0.2">
      <c r="B25" s="49"/>
      <c r="C25" s="49"/>
    </row>
    <row r="26" spans="1:11" s="48" customFormat="1" ht="15" customHeight="1" x14ac:dyDescent="0.2">
      <c r="B26" s="49"/>
      <c r="C26" s="49"/>
    </row>
    <row r="27" spans="1:11" s="48" customFormat="1" ht="15" customHeight="1" x14ac:dyDescent="0.2">
      <c r="B27" s="49"/>
      <c r="C27" s="49"/>
    </row>
    <row r="28" spans="1:11" s="48" customFormat="1" ht="15" customHeight="1" x14ac:dyDescent="0.2">
      <c r="B28" s="49"/>
      <c r="C28" s="49"/>
    </row>
    <row r="29" spans="1:11" s="48" customFormat="1" ht="15" customHeight="1" x14ac:dyDescent="0.2">
      <c r="B29" s="49"/>
      <c r="C29" s="49"/>
    </row>
    <row r="30" spans="1:11" s="48" customFormat="1" ht="15" customHeight="1" x14ac:dyDescent="0.2">
      <c r="B30" s="49"/>
      <c r="C30" s="49"/>
    </row>
    <row r="31" spans="1:11" s="48" customFormat="1" ht="15" customHeight="1" x14ac:dyDescent="0.2">
      <c r="B31" s="49"/>
      <c r="C31" s="49"/>
    </row>
    <row r="32" spans="1:11" s="48" customFormat="1" ht="15" customHeight="1" x14ac:dyDescent="0.2">
      <c r="B32" s="49"/>
      <c r="C32" s="49"/>
    </row>
    <row r="33" spans="2:3" s="48" customFormat="1" ht="15" customHeight="1" x14ac:dyDescent="0.2">
      <c r="B33" s="49"/>
      <c r="C33" s="49"/>
    </row>
    <row r="34" spans="2:3" s="48" customFormat="1" ht="15" customHeight="1" x14ac:dyDescent="0.2">
      <c r="B34" s="49"/>
      <c r="C34" s="49"/>
    </row>
    <row r="35" spans="2:3" s="48" customFormat="1" ht="15" customHeight="1" x14ac:dyDescent="0.2">
      <c r="B35" s="49"/>
      <c r="C35" s="49"/>
    </row>
    <row r="36" spans="2:3" s="48" customFormat="1" ht="15" customHeight="1" x14ac:dyDescent="0.2">
      <c r="B36" s="49"/>
      <c r="C36" s="49"/>
    </row>
    <row r="37" spans="2:3" s="48" customFormat="1" ht="15" customHeight="1" x14ac:dyDescent="0.2">
      <c r="B37" s="49"/>
      <c r="C37" s="49"/>
    </row>
    <row r="38" spans="2:3" s="48" customFormat="1" ht="15" customHeight="1" x14ac:dyDescent="0.2">
      <c r="B38" s="49"/>
      <c r="C38" s="49"/>
    </row>
    <row r="39" spans="2:3" s="48" customFormat="1" ht="15" customHeight="1" x14ac:dyDescent="0.2">
      <c r="B39" s="49"/>
      <c r="C39" s="49"/>
    </row>
    <row r="40" spans="2:3" s="48" customFormat="1" ht="15" customHeight="1" x14ac:dyDescent="0.2">
      <c r="B40" s="49"/>
      <c r="C40" s="49"/>
    </row>
    <row r="41" spans="2:3" s="48" customFormat="1" ht="15" customHeight="1" x14ac:dyDescent="0.2">
      <c r="B41" s="49"/>
      <c r="C41" s="49"/>
    </row>
    <row r="42" spans="2:3" s="48" customFormat="1" ht="15" customHeight="1" x14ac:dyDescent="0.2">
      <c r="B42" s="49"/>
      <c r="C42" s="49"/>
    </row>
    <row r="43" spans="2:3" s="48" customFormat="1" ht="15" customHeight="1" x14ac:dyDescent="0.2">
      <c r="B43" s="49"/>
      <c r="C43" s="49"/>
    </row>
    <row r="44" spans="2:3" s="48" customFormat="1" ht="15" customHeight="1" x14ac:dyDescent="0.2">
      <c r="B44" s="49"/>
      <c r="C44" s="49"/>
    </row>
    <row r="45" spans="2:3" s="48" customFormat="1" ht="15" customHeight="1" x14ac:dyDescent="0.2">
      <c r="B45" s="49"/>
      <c r="C45" s="49"/>
    </row>
    <row r="46" spans="2:3" s="48" customFormat="1" ht="15" customHeight="1" x14ac:dyDescent="0.2">
      <c r="B46" s="49"/>
      <c r="C46" s="49"/>
    </row>
    <row r="47" spans="2:3" s="48" customFormat="1" ht="15" customHeight="1" x14ac:dyDescent="0.2">
      <c r="B47" s="49"/>
      <c r="C47" s="49"/>
    </row>
    <row r="48" spans="2:3" s="48" customFormat="1" ht="15" customHeight="1" x14ac:dyDescent="0.2">
      <c r="B48" s="49"/>
      <c r="C48" s="49"/>
    </row>
    <row r="49" spans="2:3" s="48" customFormat="1" ht="15" customHeight="1" x14ac:dyDescent="0.2">
      <c r="B49" s="49"/>
      <c r="C49" s="49"/>
    </row>
    <row r="50" spans="2:3" s="48" customFormat="1" ht="15" customHeight="1" x14ac:dyDescent="0.2">
      <c r="B50" s="49"/>
      <c r="C50" s="49"/>
    </row>
    <row r="51" spans="2:3" s="48" customFormat="1" ht="15" customHeight="1" x14ac:dyDescent="0.2">
      <c r="B51" s="49"/>
      <c r="C51" s="49"/>
    </row>
    <row r="52" spans="2:3" s="48" customFormat="1" ht="15" customHeight="1" x14ac:dyDescent="0.2">
      <c r="B52" s="49"/>
      <c r="C52" s="49"/>
    </row>
    <row r="53" spans="2:3" s="48" customFormat="1" ht="15" customHeight="1" x14ac:dyDescent="0.2">
      <c r="B53" s="49"/>
      <c r="C53" s="49"/>
    </row>
    <row r="54" spans="2:3" s="48" customFormat="1" ht="15" customHeight="1" x14ac:dyDescent="0.2">
      <c r="B54" s="49"/>
      <c r="C54" s="49"/>
    </row>
    <row r="55" spans="2:3" s="48" customFormat="1" ht="15" customHeight="1" x14ac:dyDescent="0.2">
      <c r="B55" s="49"/>
      <c r="C55" s="49"/>
    </row>
    <row r="56" spans="2:3" s="48" customFormat="1" ht="15" customHeight="1" x14ac:dyDescent="0.2">
      <c r="B56" s="49"/>
      <c r="C56" s="49"/>
    </row>
    <row r="57" spans="2:3" s="48" customFormat="1" ht="15" customHeight="1" x14ac:dyDescent="0.2">
      <c r="B57" s="49"/>
      <c r="C57" s="49"/>
    </row>
    <row r="58" spans="2:3" s="48" customFormat="1" ht="15" customHeight="1" x14ac:dyDescent="0.2">
      <c r="B58" s="49"/>
      <c r="C58" s="49"/>
    </row>
    <row r="59" spans="2:3" s="48" customFormat="1" ht="15" customHeight="1" x14ac:dyDescent="0.2">
      <c r="B59" s="49"/>
      <c r="C59" s="49"/>
    </row>
    <row r="60" spans="2:3" s="48" customFormat="1" ht="15" customHeight="1" x14ac:dyDescent="0.2">
      <c r="B60" s="49"/>
      <c r="C60" s="49"/>
    </row>
    <row r="61" spans="2:3" s="48" customFormat="1" ht="15" customHeight="1" x14ac:dyDescent="0.2">
      <c r="B61" s="49"/>
      <c r="C61" s="49"/>
    </row>
    <row r="62" spans="2:3" s="48" customFormat="1" ht="15" customHeight="1" x14ac:dyDescent="0.2">
      <c r="B62" s="49"/>
      <c r="C62" s="49"/>
    </row>
    <row r="63" spans="2:3" s="48" customFormat="1" ht="15" customHeight="1" x14ac:dyDescent="0.2">
      <c r="B63" s="49"/>
      <c r="C63" s="49"/>
    </row>
    <row r="64" spans="2:3" s="48" customFormat="1" ht="15" customHeight="1" x14ac:dyDescent="0.2">
      <c r="B64" s="49"/>
      <c r="C64" s="49"/>
    </row>
    <row r="65" spans="2:3" s="48" customFormat="1" ht="15" customHeight="1" x14ac:dyDescent="0.2">
      <c r="B65" s="49"/>
      <c r="C65" s="49"/>
    </row>
    <row r="66" spans="2:3" s="48" customFormat="1" ht="15" customHeight="1" x14ac:dyDescent="0.2">
      <c r="B66" s="49"/>
      <c r="C66" s="49"/>
    </row>
    <row r="67" spans="2:3" s="48" customFormat="1" ht="15" customHeight="1" x14ac:dyDescent="0.2">
      <c r="B67" s="49"/>
      <c r="C67" s="49"/>
    </row>
    <row r="68" spans="2:3" s="48" customFormat="1" ht="15" customHeight="1" x14ac:dyDescent="0.2">
      <c r="B68" s="49"/>
      <c r="C68" s="49"/>
    </row>
    <row r="69" spans="2:3" s="48" customFormat="1" ht="15" customHeight="1" x14ac:dyDescent="0.2">
      <c r="B69" s="49"/>
      <c r="C69" s="49"/>
    </row>
    <row r="70" spans="2:3" s="48" customFormat="1" ht="15" customHeight="1" x14ac:dyDescent="0.2">
      <c r="B70" s="49"/>
      <c r="C70" s="49"/>
    </row>
    <row r="71" spans="2:3" s="48" customFormat="1" ht="15" customHeight="1" x14ac:dyDescent="0.2">
      <c r="B71" s="49"/>
      <c r="C71" s="49"/>
    </row>
    <row r="72" spans="2:3" s="48" customFormat="1" ht="10.199999999999999" x14ac:dyDescent="0.2">
      <c r="B72" s="49"/>
      <c r="C72" s="49"/>
    </row>
    <row r="73" spans="2:3" s="48" customFormat="1" ht="10.199999999999999" x14ac:dyDescent="0.2">
      <c r="B73" s="49"/>
      <c r="C73" s="49"/>
    </row>
    <row r="74" spans="2:3" s="48" customFormat="1" ht="10.199999999999999" x14ac:dyDescent="0.2">
      <c r="B74" s="49"/>
      <c r="C74" s="49"/>
    </row>
    <row r="75" spans="2:3" s="48" customFormat="1" ht="10.199999999999999" x14ac:dyDescent="0.2">
      <c r="B75" s="49"/>
      <c r="C75" s="49"/>
    </row>
    <row r="76" spans="2:3" s="48" customFormat="1" ht="10.199999999999999" x14ac:dyDescent="0.2">
      <c r="B76" s="49"/>
      <c r="C76" s="49"/>
    </row>
    <row r="77" spans="2:3" s="48" customFormat="1" ht="10.199999999999999" x14ac:dyDescent="0.2">
      <c r="B77" s="49"/>
      <c r="C77" s="49"/>
    </row>
    <row r="78" spans="2:3" s="48" customFormat="1" ht="10.199999999999999" x14ac:dyDescent="0.2">
      <c r="B78" s="49"/>
      <c r="C78" s="49"/>
    </row>
    <row r="79" spans="2:3" s="48" customFormat="1" ht="10.199999999999999" x14ac:dyDescent="0.2">
      <c r="B79" s="49"/>
      <c r="C79" s="49"/>
    </row>
    <row r="80" spans="2:3" s="48" customFormat="1" ht="10.199999999999999" x14ac:dyDescent="0.2">
      <c r="B80" s="49"/>
      <c r="C80" s="49"/>
    </row>
    <row r="81" spans="2:3" s="48" customFormat="1" ht="10.199999999999999" x14ac:dyDescent="0.2">
      <c r="B81" s="49"/>
      <c r="C81" s="49"/>
    </row>
    <row r="82" spans="2:3" s="48" customFormat="1" ht="10.199999999999999" x14ac:dyDescent="0.2">
      <c r="B82" s="49"/>
      <c r="C82" s="49"/>
    </row>
    <row r="83" spans="2:3" s="48" customFormat="1" ht="10.199999999999999" x14ac:dyDescent="0.2">
      <c r="B83" s="49"/>
      <c r="C83" s="49"/>
    </row>
    <row r="84" spans="2:3" s="48" customFormat="1" ht="10.199999999999999" x14ac:dyDescent="0.2">
      <c r="B84" s="49"/>
      <c r="C84" s="49"/>
    </row>
    <row r="85" spans="2:3" s="48" customFormat="1" ht="10.199999999999999" x14ac:dyDescent="0.2">
      <c r="B85" s="49"/>
      <c r="C85" s="49"/>
    </row>
    <row r="86" spans="2:3" s="48" customFormat="1" ht="10.199999999999999" x14ac:dyDescent="0.2">
      <c r="B86" s="49"/>
      <c r="C86" s="49"/>
    </row>
    <row r="87" spans="2:3" s="48" customFormat="1" ht="10.199999999999999" x14ac:dyDescent="0.2">
      <c r="B87" s="49"/>
      <c r="C87" s="49"/>
    </row>
    <row r="88" spans="2:3" s="48" customFormat="1" ht="10.199999999999999" x14ac:dyDescent="0.2">
      <c r="B88" s="49"/>
      <c r="C88" s="49"/>
    </row>
    <row r="89" spans="2:3" s="48" customFormat="1" ht="10.199999999999999" x14ac:dyDescent="0.2">
      <c r="B89" s="49"/>
      <c r="C89" s="49"/>
    </row>
    <row r="90" spans="2:3" s="48" customFormat="1" ht="10.199999999999999" x14ac:dyDescent="0.2">
      <c r="B90" s="49"/>
      <c r="C90" s="49"/>
    </row>
    <row r="91" spans="2:3" s="48" customFormat="1" ht="10.199999999999999" x14ac:dyDescent="0.2">
      <c r="B91" s="49"/>
      <c r="C91" s="49"/>
    </row>
    <row r="92" spans="2:3" s="48" customFormat="1" ht="10.199999999999999" x14ac:dyDescent="0.2">
      <c r="B92" s="49"/>
      <c r="C92" s="49"/>
    </row>
    <row r="93" spans="2:3" s="48" customFormat="1" ht="10.199999999999999" x14ac:dyDescent="0.2">
      <c r="B93" s="49"/>
      <c r="C93" s="49"/>
    </row>
    <row r="94" spans="2:3" s="48" customFormat="1" ht="10.199999999999999" x14ac:dyDescent="0.2">
      <c r="B94" s="49"/>
      <c r="C94" s="49"/>
    </row>
    <row r="95" spans="2:3" s="48" customFormat="1" ht="10.199999999999999" x14ac:dyDescent="0.2">
      <c r="B95" s="49"/>
      <c r="C95" s="49"/>
    </row>
    <row r="96" spans="2:3" s="48" customFormat="1" ht="10.199999999999999" x14ac:dyDescent="0.2">
      <c r="B96" s="49"/>
      <c r="C96" s="49"/>
    </row>
    <row r="97" spans="2:3" s="48" customFormat="1" ht="10.199999999999999" x14ac:dyDescent="0.2">
      <c r="B97" s="49"/>
      <c r="C97" s="49"/>
    </row>
    <row r="98" spans="2:3" s="48" customFormat="1" ht="10.199999999999999" x14ac:dyDescent="0.2">
      <c r="B98" s="49"/>
      <c r="C98" s="49"/>
    </row>
    <row r="99" spans="2:3" s="48" customFormat="1" ht="10.199999999999999" x14ac:dyDescent="0.2">
      <c r="B99" s="49"/>
      <c r="C99" s="49"/>
    </row>
    <row r="100" spans="2:3" s="48" customFormat="1" ht="10.199999999999999" x14ac:dyDescent="0.2">
      <c r="B100" s="49"/>
      <c r="C100" s="49"/>
    </row>
    <row r="101" spans="2:3" s="48" customFormat="1" ht="10.199999999999999" x14ac:dyDescent="0.2">
      <c r="B101" s="49"/>
      <c r="C101" s="49"/>
    </row>
    <row r="102" spans="2:3" s="48" customFormat="1" ht="10.199999999999999" x14ac:dyDescent="0.2">
      <c r="B102" s="49"/>
      <c r="C102" s="49"/>
    </row>
    <row r="103" spans="2:3" s="48" customFormat="1" ht="10.199999999999999" x14ac:dyDescent="0.2">
      <c r="B103" s="49"/>
      <c r="C103" s="49"/>
    </row>
    <row r="104" spans="2:3" s="48" customFormat="1" ht="10.199999999999999" x14ac:dyDescent="0.2">
      <c r="B104" s="49"/>
      <c r="C104" s="49"/>
    </row>
    <row r="105" spans="2:3" s="48" customFormat="1" ht="10.199999999999999" x14ac:dyDescent="0.2">
      <c r="B105" s="49"/>
      <c r="C105" s="49"/>
    </row>
    <row r="106" spans="2:3" s="48" customFormat="1" ht="10.199999999999999" x14ac:dyDescent="0.2">
      <c r="B106" s="49"/>
      <c r="C106" s="49"/>
    </row>
    <row r="107" spans="2:3" s="48" customFormat="1" ht="10.199999999999999" x14ac:dyDescent="0.2">
      <c r="B107" s="49"/>
      <c r="C107" s="49"/>
    </row>
    <row r="108" spans="2:3" s="48" customFormat="1" ht="10.199999999999999" x14ac:dyDescent="0.2">
      <c r="B108" s="49"/>
      <c r="C108" s="49"/>
    </row>
    <row r="109" spans="2:3" s="48" customFormat="1" ht="10.199999999999999" x14ac:dyDescent="0.2">
      <c r="B109" s="49"/>
      <c r="C109" s="49"/>
    </row>
    <row r="110" spans="2:3" s="48" customFormat="1" ht="10.199999999999999" x14ac:dyDescent="0.2">
      <c r="B110" s="49"/>
      <c r="C110" s="49"/>
    </row>
    <row r="111" spans="2:3" s="48" customFormat="1" ht="10.199999999999999" x14ac:dyDescent="0.2">
      <c r="B111" s="49"/>
      <c r="C111" s="49"/>
    </row>
    <row r="112" spans="2:3" s="48" customFormat="1" ht="10.199999999999999" x14ac:dyDescent="0.2">
      <c r="B112" s="49"/>
      <c r="C112" s="49"/>
    </row>
    <row r="113" spans="2:3" s="48" customFormat="1" ht="10.199999999999999" x14ac:dyDescent="0.2">
      <c r="B113" s="49"/>
      <c r="C113" s="49"/>
    </row>
    <row r="114" spans="2:3" s="48" customFormat="1" ht="10.199999999999999" x14ac:dyDescent="0.2">
      <c r="B114" s="49"/>
      <c r="C114" s="49"/>
    </row>
    <row r="115" spans="2:3" s="48" customFormat="1" ht="10.199999999999999" x14ac:dyDescent="0.2">
      <c r="B115" s="49"/>
      <c r="C115" s="49"/>
    </row>
    <row r="116" spans="2:3" s="48" customFormat="1" ht="10.199999999999999" x14ac:dyDescent="0.2">
      <c r="B116" s="49"/>
      <c r="C116" s="49"/>
    </row>
    <row r="117" spans="2:3" s="48" customFormat="1" ht="10.199999999999999" x14ac:dyDescent="0.2">
      <c r="B117" s="49"/>
      <c r="C117" s="49"/>
    </row>
    <row r="118" spans="2:3" s="48" customFormat="1" ht="10.199999999999999" x14ac:dyDescent="0.2">
      <c r="B118" s="49"/>
      <c r="C118" s="49"/>
    </row>
    <row r="119" spans="2:3" s="48" customFormat="1" ht="10.199999999999999" x14ac:dyDescent="0.2">
      <c r="B119" s="49"/>
      <c r="C119" s="49"/>
    </row>
    <row r="120" spans="2:3" s="48" customFormat="1" ht="10.199999999999999" x14ac:dyDescent="0.2">
      <c r="B120" s="49"/>
      <c r="C120" s="49"/>
    </row>
    <row r="121" spans="2:3" s="48" customFormat="1" ht="10.199999999999999" x14ac:dyDescent="0.2">
      <c r="B121" s="49"/>
      <c r="C121" s="49"/>
    </row>
    <row r="122" spans="2:3" s="48" customFormat="1" ht="10.199999999999999" x14ac:dyDescent="0.2">
      <c r="B122" s="49"/>
      <c r="C122" s="49"/>
    </row>
    <row r="123" spans="2:3" s="48" customFormat="1" ht="10.199999999999999" x14ac:dyDescent="0.2">
      <c r="B123" s="49"/>
      <c r="C123" s="49"/>
    </row>
    <row r="124" spans="2:3" s="48" customFormat="1" ht="10.199999999999999" x14ac:dyDescent="0.2">
      <c r="B124" s="49"/>
      <c r="C124" s="49"/>
    </row>
    <row r="125" spans="2:3" s="48" customFormat="1" ht="10.199999999999999" x14ac:dyDescent="0.2">
      <c r="B125" s="49"/>
      <c r="C125" s="49"/>
    </row>
    <row r="126" spans="2:3" s="48" customFormat="1" ht="10.199999999999999" x14ac:dyDescent="0.2">
      <c r="B126" s="49"/>
      <c r="C126" s="49"/>
    </row>
    <row r="127" spans="2:3" s="48" customFormat="1" ht="10.199999999999999" x14ac:dyDescent="0.2">
      <c r="B127" s="49"/>
      <c r="C127" s="49"/>
    </row>
    <row r="128" spans="2:3" s="48" customFormat="1" ht="10.199999999999999" x14ac:dyDescent="0.2">
      <c r="B128" s="49"/>
      <c r="C128" s="49"/>
    </row>
    <row r="129" spans="2:3" s="48" customFormat="1" ht="10.199999999999999" x14ac:dyDescent="0.2">
      <c r="B129" s="49"/>
      <c r="C129" s="49"/>
    </row>
    <row r="130" spans="2:3" s="48" customFormat="1" ht="10.199999999999999" x14ac:dyDescent="0.2">
      <c r="B130" s="49"/>
      <c r="C130" s="49"/>
    </row>
    <row r="131" spans="2:3" s="48" customFormat="1" ht="10.199999999999999" x14ac:dyDescent="0.2">
      <c r="B131" s="49"/>
      <c r="C131" s="49"/>
    </row>
    <row r="132" spans="2:3" s="48" customFormat="1" ht="10.199999999999999" x14ac:dyDescent="0.2">
      <c r="B132" s="49"/>
      <c r="C132" s="49"/>
    </row>
    <row r="133" spans="2:3" s="48" customFormat="1" ht="10.199999999999999" x14ac:dyDescent="0.2">
      <c r="B133" s="49"/>
      <c r="C133" s="49"/>
    </row>
    <row r="134" spans="2:3" s="48" customFormat="1" ht="10.199999999999999" x14ac:dyDescent="0.2">
      <c r="B134" s="49"/>
      <c r="C134" s="49"/>
    </row>
    <row r="135" spans="2:3" s="48" customFormat="1" ht="10.199999999999999" x14ac:dyDescent="0.2">
      <c r="B135" s="49"/>
      <c r="C135" s="49"/>
    </row>
    <row r="136" spans="2:3" s="48" customFormat="1" ht="10.199999999999999" x14ac:dyDescent="0.2">
      <c r="B136" s="49"/>
      <c r="C136" s="49"/>
    </row>
    <row r="137" spans="2:3" s="48" customFormat="1" ht="10.199999999999999" x14ac:dyDescent="0.2">
      <c r="B137" s="49"/>
      <c r="C137" s="49"/>
    </row>
    <row r="138" spans="2:3" s="48" customFormat="1" ht="10.199999999999999" x14ac:dyDescent="0.2">
      <c r="B138" s="49"/>
      <c r="C138" s="49"/>
    </row>
    <row r="139" spans="2:3" s="48" customFormat="1" ht="10.199999999999999" x14ac:dyDescent="0.2">
      <c r="B139" s="49"/>
      <c r="C139" s="49"/>
    </row>
    <row r="140" spans="2:3" s="48" customFormat="1" ht="10.199999999999999" x14ac:dyDescent="0.2">
      <c r="B140" s="49"/>
      <c r="C140" s="49"/>
    </row>
    <row r="141" spans="2:3" s="48" customFormat="1" ht="10.199999999999999" x14ac:dyDescent="0.2">
      <c r="B141" s="49"/>
      <c r="C141" s="49"/>
    </row>
    <row r="142" spans="2:3" s="48" customFormat="1" ht="10.199999999999999" x14ac:dyDescent="0.2">
      <c r="B142" s="49"/>
      <c r="C142" s="49"/>
    </row>
    <row r="143" spans="2:3" s="48" customFormat="1" ht="10.199999999999999" x14ac:dyDescent="0.2">
      <c r="B143" s="49"/>
      <c r="C143" s="49"/>
    </row>
    <row r="144" spans="2:3" s="48" customFormat="1" ht="10.199999999999999" x14ac:dyDescent="0.2">
      <c r="B144" s="49"/>
      <c r="C144" s="49"/>
    </row>
    <row r="145" spans="2:3" s="48" customFormat="1" ht="10.199999999999999" x14ac:dyDescent="0.2">
      <c r="B145" s="49"/>
      <c r="C145" s="49"/>
    </row>
    <row r="146" spans="2:3" s="48" customFormat="1" ht="10.199999999999999" x14ac:dyDescent="0.2">
      <c r="B146" s="49"/>
      <c r="C146" s="49"/>
    </row>
    <row r="147" spans="2:3" s="48" customFormat="1" ht="10.199999999999999" x14ac:dyDescent="0.2">
      <c r="B147" s="49"/>
      <c r="C147" s="49"/>
    </row>
    <row r="148" spans="2:3" s="48" customFormat="1" ht="10.199999999999999" x14ac:dyDescent="0.2">
      <c r="B148" s="49"/>
      <c r="C148" s="49"/>
    </row>
    <row r="149" spans="2:3" s="48" customFormat="1" ht="10.199999999999999" x14ac:dyDescent="0.2">
      <c r="B149" s="49"/>
      <c r="C149" s="49"/>
    </row>
    <row r="150" spans="2:3" s="48" customFormat="1" ht="10.199999999999999" x14ac:dyDescent="0.2">
      <c r="B150" s="49"/>
      <c r="C150" s="49"/>
    </row>
    <row r="151" spans="2:3" s="48" customFormat="1" ht="10.199999999999999" x14ac:dyDescent="0.2">
      <c r="B151" s="49"/>
      <c r="C151" s="49"/>
    </row>
    <row r="152" spans="2:3" s="48" customFormat="1" ht="10.199999999999999" x14ac:dyDescent="0.2">
      <c r="B152" s="49"/>
      <c r="C152" s="49"/>
    </row>
    <row r="153" spans="2:3" s="48" customFormat="1" ht="10.199999999999999" x14ac:dyDescent="0.2">
      <c r="B153" s="49"/>
      <c r="C153" s="49"/>
    </row>
    <row r="154" spans="2:3" s="48" customFormat="1" ht="10.199999999999999" x14ac:dyDescent="0.2">
      <c r="B154" s="49"/>
      <c r="C154" s="49"/>
    </row>
    <row r="155" spans="2:3" s="48" customFormat="1" ht="10.199999999999999" x14ac:dyDescent="0.2">
      <c r="B155" s="49"/>
      <c r="C155" s="49"/>
    </row>
    <row r="156" spans="2:3" s="48" customFormat="1" ht="10.199999999999999" x14ac:dyDescent="0.2">
      <c r="B156" s="49"/>
      <c r="C156" s="49"/>
    </row>
    <row r="157" spans="2:3" s="48" customFormat="1" ht="10.199999999999999" x14ac:dyDescent="0.2">
      <c r="B157" s="49"/>
      <c r="C157" s="49"/>
    </row>
    <row r="158" spans="2:3" s="48" customFormat="1" ht="10.199999999999999" x14ac:dyDescent="0.2">
      <c r="B158" s="49"/>
      <c r="C158" s="49"/>
    </row>
    <row r="159" spans="2:3" s="48" customFormat="1" ht="10.199999999999999" x14ac:dyDescent="0.2">
      <c r="B159" s="49"/>
      <c r="C159" s="49"/>
    </row>
    <row r="160" spans="2:3" s="48" customFormat="1" ht="10.199999999999999" x14ac:dyDescent="0.2">
      <c r="B160" s="49"/>
      <c r="C160" s="49"/>
    </row>
    <row r="161" spans="2:3" s="48" customFormat="1" ht="10.199999999999999" x14ac:dyDescent="0.2">
      <c r="B161" s="49"/>
      <c r="C161" s="49"/>
    </row>
    <row r="162" spans="2:3" s="48" customFormat="1" ht="10.199999999999999" x14ac:dyDescent="0.2">
      <c r="B162" s="49"/>
      <c r="C162" s="49"/>
    </row>
    <row r="163" spans="2:3" s="48" customFormat="1" ht="10.199999999999999" x14ac:dyDescent="0.2">
      <c r="B163" s="49"/>
      <c r="C163" s="49"/>
    </row>
    <row r="164" spans="2:3" s="48" customFormat="1" ht="10.199999999999999" x14ac:dyDescent="0.2">
      <c r="B164" s="49"/>
      <c r="C164" s="49"/>
    </row>
    <row r="165" spans="2:3" s="48" customFormat="1" ht="10.199999999999999" x14ac:dyDescent="0.2">
      <c r="B165" s="49"/>
      <c r="C165" s="49"/>
    </row>
    <row r="166" spans="2:3" s="48" customFormat="1" ht="10.199999999999999" x14ac:dyDescent="0.2">
      <c r="B166" s="49"/>
      <c r="C166" s="49"/>
    </row>
    <row r="167" spans="2:3" s="48" customFormat="1" ht="10.199999999999999" x14ac:dyDescent="0.2">
      <c r="B167" s="49"/>
      <c r="C167" s="49"/>
    </row>
    <row r="168" spans="2:3" s="48" customFormat="1" ht="10.199999999999999" x14ac:dyDescent="0.2">
      <c r="B168" s="49"/>
      <c r="C168" s="49"/>
    </row>
    <row r="169" spans="2:3" s="48" customFormat="1" ht="10.199999999999999" x14ac:dyDescent="0.2">
      <c r="B169" s="49"/>
      <c r="C169" s="49"/>
    </row>
    <row r="170" spans="2:3" s="48" customFormat="1" ht="10.199999999999999" x14ac:dyDescent="0.2">
      <c r="B170" s="49"/>
      <c r="C170" s="49"/>
    </row>
    <row r="171" spans="2:3" s="48" customFormat="1" ht="10.199999999999999" x14ac:dyDescent="0.2">
      <c r="B171" s="49"/>
      <c r="C171" s="49"/>
    </row>
    <row r="172" spans="2:3" s="48" customFormat="1" ht="10.199999999999999" x14ac:dyDescent="0.2">
      <c r="B172" s="49"/>
      <c r="C172" s="49"/>
    </row>
    <row r="173" spans="2:3" s="48" customFormat="1" ht="10.199999999999999" x14ac:dyDescent="0.2">
      <c r="B173" s="49"/>
      <c r="C173" s="49"/>
    </row>
    <row r="174" spans="2:3" s="48" customFormat="1" ht="10.199999999999999" x14ac:dyDescent="0.2">
      <c r="B174" s="49"/>
      <c r="C174" s="49"/>
    </row>
    <row r="175" spans="2:3" s="48" customFormat="1" ht="10.199999999999999" x14ac:dyDescent="0.2">
      <c r="B175" s="49"/>
      <c r="C175" s="49"/>
    </row>
    <row r="176" spans="2:3" s="48" customFormat="1" ht="10.199999999999999" x14ac:dyDescent="0.2">
      <c r="B176" s="49"/>
      <c r="C176" s="49"/>
    </row>
    <row r="177" spans="2:3" s="48" customFormat="1" ht="10.199999999999999" x14ac:dyDescent="0.2">
      <c r="B177" s="49"/>
      <c r="C177" s="49"/>
    </row>
    <row r="178" spans="2:3" s="48" customFormat="1" ht="10.199999999999999" x14ac:dyDescent="0.2">
      <c r="B178" s="49"/>
      <c r="C178" s="49"/>
    </row>
    <row r="179" spans="2:3" s="48" customFormat="1" ht="10.199999999999999" x14ac:dyDescent="0.2">
      <c r="B179" s="49"/>
      <c r="C179" s="49"/>
    </row>
    <row r="180" spans="2:3" s="48" customFormat="1" ht="10.199999999999999" x14ac:dyDescent="0.2">
      <c r="B180" s="49"/>
      <c r="C180" s="49"/>
    </row>
    <row r="181" spans="2:3" s="48" customFormat="1" ht="10.199999999999999" x14ac:dyDescent="0.2">
      <c r="B181" s="49"/>
      <c r="C181" s="49"/>
    </row>
    <row r="182" spans="2:3" s="48" customFormat="1" ht="10.199999999999999" x14ac:dyDescent="0.2">
      <c r="B182" s="49"/>
      <c r="C182" s="49"/>
    </row>
    <row r="183" spans="2:3" s="48" customFormat="1" ht="10.199999999999999" x14ac:dyDescent="0.2">
      <c r="B183" s="49"/>
      <c r="C183" s="49"/>
    </row>
    <row r="184" spans="2:3" s="48" customFormat="1" ht="10.199999999999999" x14ac:dyDescent="0.2">
      <c r="B184" s="49"/>
      <c r="C184" s="49"/>
    </row>
    <row r="185" spans="2:3" s="48" customFormat="1" ht="10.199999999999999" x14ac:dyDescent="0.2">
      <c r="B185" s="49"/>
      <c r="C185" s="49"/>
    </row>
    <row r="186" spans="2:3" s="48" customFormat="1" ht="10.199999999999999" x14ac:dyDescent="0.2">
      <c r="B186" s="49"/>
      <c r="C186" s="49"/>
    </row>
    <row r="187" spans="2:3" s="48" customFormat="1" ht="10.199999999999999" x14ac:dyDescent="0.2">
      <c r="B187" s="49"/>
      <c r="C187" s="49"/>
    </row>
    <row r="188" spans="2:3" s="48" customFormat="1" ht="10.199999999999999" x14ac:dyDescent="0.2">
      <c r="B188" s="49"/>
      <c r="C188" s="49"/>
    </row>
    <row r="189" spans="2:3" s="48" customFormat="1" ht="10.199999999999999" x14ac:dyDescent="0.2">
      <c r="B189" s="49"/>
      <c r="C189" s="49"/>
    </row>
    <row r="190" spans="2:3" s="48" customFormat="1" ht="10.199999999999999" x14ac:dyDescent="0.2">
      <c r="B190" s="49"/>
      <c r="C190" s="49"/>
    </row>
    <row r="191" spans="2:3" s="48" customFormat="1" ht="10.199999999999999" x14ac:dyDescent="0.2">
      <c r="B191" s="49"/>
      <c r="C191" s="49"/>
    </row>
    <row r="192" spans="2:3" s="48" customFormat="1" ht="10.199999999999999" x14ac:dyDescent="0.2">
      <c r="B192" s="49"/>
      <c r="C192" s="49"/>
    </row>
    <row r="193" spans="2:3" s="48" customFormat="1" ht="10.199999999999999" x14ac:dyDescent="0.2">
      <c r="B193" s="49"/>
      <c r="C193" s="49"/>
    </row>
    <row r="194" spans="2:3" s="48" customFormat="1" ht="10.199999999999999" x14ac:dyDescent="0.2">
      <c r="B194" s="49"/>
      <c r="C194" s="49"/>
    </row>
    <row r="195" spans="2:3" s="48" customFormat="1" ht="10.199999999999999" x14ac:dyDescent="0.2">
      <c r="B195" s="49"/>
      <c r="C195" s="49"/>
    </row>
    <row r="196" spans="2:3" s="48" customFormat="1" ht="10.199999999999999" x14ac:dyDescent="0.2">
      <c r="B196" s="49"/>
      <c r="C196" s="49"/>
    </row>
    <row r="197" spans="2:3" s="48" customFormat="1" ht="10.199999999999999" x14ac:dyDescent="0.2">
      <c r="B197" s="49"/>
      <c r="C197" s="49"/>
    </row>
    <row r="198" spans="2:3" s="48" customFormat="1" ht="10.199999999999999" x14ac:dyDescent="0.2">
      <c r="B198" s="49"/>
      <c r="C198" s="49"/>
    </row>
    <row r="199" spans="2:3" s="48" customFormat="1" ht="10.199999999999999" x14ac:dyDescent="0.2">
      <c r="B199" s="49"/>
      <c r="C199" s="49"/>
    </row>
    <row r="200" spans="2:3" s="48" customFormat="1" ht="10.199999999999999" x14ac:dyDescent="0.2">
      <c r="B200" s="49"/>
      <c r="C200" s="49"/>
    </row>
    <row r="201" spans="2:3" s="48" customFormat="1" ht="10.199999999999999" x14ac:dyDescent="0.2">
      <c r="B201" s="49"/>
      <c r="C201" s="49"/>
    </row>
    <row r="202" spans="2:3" s="48" customFormat="1" ht="10.199999999999999" x14ac:dyDescent="0.2">
      <c r="B202" s="49"/>
      <c r="C202" s="49"/>
    </row>
    <row r="203" spans="2:3" s="48" customFormat="1" ht="10.199999999999999" x14ac:dyDescent="0.2">
      <c r="B203" s="49"/>
      <c r="C203" s="49"/>
    </row>
    <row r="204" spans="2:3" s="48" customFormat="1" ht="10.199999999999999" x14ac:dyDescent="0.2">
      <c r="B204" s="49"/>
      <c r="C204" s="49"/>
    </row>
    <row r="205" spans="2:3" s="48" customFormat="1" ht="10.199999999999999" x14ac:dyDescent="0.2">
      <c r="B205" s="49"/>
      <c r="C205" s="49"/>
    </row>
    <row r="206" spans="2:3" s="48" customFormat="1" ht="10.199999999999999" x14ac:dyDescent="0.2">
      <c r="B206" s="49"/>
      <c r="C206" s="49"/>
    </row>
    <row r="207" spans="2:3" s="48" customFormat="1" ht="10.199999999999999" x14ac:dyDescent="0.2">
      <c r="B207" s="49"/>
      <c r="C207" s="49"/>
    </row>
    <row r="208" spans="2:3" s="48" customFormat="1" ht="10.199999999999999" x14ac:dyDescent="0.2">
      <c r="B208" s="49"/>
      <c r="C208" s="49"/>
    </row>
    <row r="209" spans="2:3" s="48" customFormat="1" ht="10.199999999999999" x14ac:dyDescent="0.2">
      <c r="B209" s="49"/>
      <c r="C209" s="49"/>
    </row>
    <row r="210" spans="2:3" s="48" customFormat="1" ht="10.199999999999999" x14ac:dyDescent="0.2">
      <c r="B210" s="49"/>
      <c r="C210" s="49"/>
    </row>
    <row r="211" spans="2:3" s="48" customFormat="1" ht="10.199999999999999" x14ac:dyDescent="0.2">
      <c r="B211" s="49"/>
      <c r="C211" s="49"/>
    </row>
    <row r="212" spans="2:3" s="48" customFormat="1" ht="10.199999999999999" x14ac:dyDescent="0.2">
      <c r="B212" s="49"/>
      <c r="C212" s="49"/>
    </row>
    <row r="213" spans="2:3" s="48" customFormat="1" ht="10.199999999999999" x14ac:dyDescent="0.2">
      <c r="B213" s="49"/>
      <c r="C213" s="49"/>
    </row>
    <row r="214" spans="2:3" s="48" customFormat="1" ht="10.199999999999999" x14ac:dyDescent="0.2">
      <c r="B214" s="49"/>
      <c r="C214" s="49"/>
    </row>
    <row r="215" spans="2:3" s="48" customFormat="1" ht="10.199999999999999" x14ac:dyDescent="0.2">
      <c r="B215" s="49"/>
      <c r="C215" s="49"/>
    </row>
    <row r="216" spans="2:3" s="48" customFormat="1" ht="10.199999999999999" x14ac:dyDescent="0.2">
      <c r="B216" s="49"/>
      <c r="C216" s="49"/>
    </row>
    <row r="217" spans="2:3" s="48" customFormat="1" ht="10.199999999999999" x14ac:dyDescent="0.2">
      <c r="B217" s="49"/>
      <c r="C217" s="49"/>
    </row>
    <row r="218" spans="2:3" s="48" customFormat="1" ht="10.199999999999999" x14ac:dyDescent="0.2">
      <c r="B218" s="49"/>
      <c r="C218" s="49"/>
    </row>
    <row r="219" spans="2:3" s="48" customFormat="1" ht="10.199999999999999" x14ac:dyDescent="0.2">
      <c r="B219" s="49"/>
      <c r="C219" s="49"/>
    </row>
    <row r="220" spans="2:3" s="48" customFormat="1" ht="10.199999999999999" x14ac:dyDescent="0.2">
      <c r="B220" s="49"/>
      <c r="C220" s="49"/>
    </row>
    <row r="221" spans="2:3" s="48" customFormat="1" ht="10.199999999999999" x14ac:dyDescent="0.2">
      <c r="B221" s="49"/>
      <c r="C221" s="49"/>
    </row>
    <row r="222" spans="2:3" s="48" customFormat="1" ht="10.199999999999999" x14ac:dyDescent="0.2">
      <c r="B222" s="49"/>
      <c r="C222" s="49"/>
    </row>
    <row r="223" spans="2:3" s="48" customFormat="1" ht="10.199999999999999" x14ac:dyDescent="0.2">
      <c r="B223" s="49"/>
      <c r="C223" s="49"/>
    </row>
    <row r="224" spans="2:3" s="48" customFormat="1" ht="10.199999999999999" x14ac:dyDescent="0.2">
      <c r="B224" s="49"/>
      <c r="C224" s="49"/>
    </row>
    <row r="225" spans="2:3" s="48" customFormat="1" ht="10.199999999999999" x14ac:dyDescent="0.2">
      <c r="B225" s="49"/>
      <c r="C225" s="49"/>
    </row>
    <row r="226" spans="2:3" s="48" customFormat="1" ht="10.199999999999999" x14ac:dyDescent="0.2">
      <c r="B226" s="49"/>
      <c r="C226" s="49"/>
    </row>
    <row r="227" spans="2:3" s="48" customFormat="1" ht="10.199999999999999" x14ac:dyDescent="0.2">
      <c r="B227" s="49"/>
      <c r="C227" s="49"/>
    </row>
    <row r="228" spans="2:3" s="48" customFormat="1" ht="10.199999999999999" x14ac:dyDescent="0.2">
      <c r="B228" s="49"/>
      <c r="C228" s="49"/>
    </row>
    <row r="229" spans="2:3" s="48" customFormat="1" ht="10.199999999999999" x14ac:dyDescent="0.2">
      <c r="B229" s="49"/>
      <c r="C229" s="49"/>
    </row>
    <row r="230" spans="2:3" s="48" customFormat="1" ht="10.199999999999999" x14ac:dyDescent="0.2">
      <c r="B230" s="49"/>
      <c r="C230" s="49"/>
    </row>
    <row r="231" spans="2:3" s="48" customFormat="1" ht="10.199999999999999" x14ac:dyDescent="0.2">
      <c r="B231" s="49"/>
      <c r="C231" s="49"/>
    </row>
    <row r="232" spans="2:3" s="48" customFormat="1" ht="10.199999999999999" x14ac:dyDescent="0.2">
      <c r="B232" s="49"/>
      <c r="C232" s="49"/>
    </row>
    <row r="233" spans="2:3" s="48" customFormat="1" ht="10.199999999999999" x14ac:dyDescent="0.2">
      <c r="B233" s="49"/>
      <c r="C233" s="49"/>
    </row>
    <row r="234" spans="2:3" s="48" customFormat="1" ht="10.199999999999999" x14ac:dyDescent="0.2">
      <c r="B234" s="49"/>
      <c r="C234" s="49"/>
    </row>
    <row r="235" spans="2:3" s="48" customFormat="1" ht="10.199999999999999" x14ac:dyDescent="0.2">
      <c r="B235" s="49"/>
      <c r="C235" s="49"/>
    </row>
    <row r="236" spans="2:3" s="48" customFormat="1" ht="10.199999999999999" x14ac:dyDescent="0.2">
      <c r="B236" s="49"/>
      <c r="C236" s="49"/>
    </row>
    <row r="237" spans="2:3" s="48" customFormat="1" ht="10.199999999999999" x14ac:dyDescent="0.2">
      <c r="B237" s="49"/>
      <c r="C237" s="49"/>
    </row>
    <row r="238" spans="2:3" s="48" customFormat="1" ht="10.199999999999999" x14ac:dyDescent="0.2">
      <c r="B238" s="49"/>
      <c r="C238" s="49"/>
    </row>
    <row r="239" spans="2:3" s="48" customFormat="1" ht="10.199999999999999" x14ac:dyDescent="0.2">
      <c r="B239" s="49"/>
      <c r="C239" s="49"/>
    </row>
    <row r="240" spans="2:3" s="48" customFormat="1" ht="10.199999999999999" x14ac:dyDescent="0.2">
      <c r="B240" s="49"/>
      <c r="C240" s="49"/>
    </row>
    <row r="241" spans="2:3" s="48" customFormat="1" ht="10.199999999999999" x14ac:dyDescent="0.2">
      <c r="B241" s="49"/>
      <c r="C241" s="49"/>
    </row>
    <row r="242" spans="2:3" s="48" customFormat="1" ht="10.199999999999999" x14ac:dyDescent="0.2">
      <c r="B242" s="49"/>
      <c r="C242" s="49"/>
    </row>
    <row r="243" spans="2:3" s="48" customFormat="1" ht="10.199999999999999" x14ac:dyDescent="0.2">
      <c r="B243" s="49"/>
      <c r="C243" s="49"/>
    </row>
    <row r="244" spans="2:3" s="48" customFormat="1" ht="10.199999999999999" x14ac:dyDescent="0.2">
      <c r="B244" s="49"/>
      <c r="C244" s="49"/>
    </row>
    <row r="245" spans="2:3" s="48" customFormat="1" ht="10.199999999999999" x14ac:dyDescent="0.2">
      <c r="B245" s="49"/>
      <c r="C245" s="49"/>
    </row>
    <row r="246" spans="2:3" s="48" customFormat="1" ht="10.199999999999999" x14ac:dyDescent="0.2">
      <c r="B246" s="49"/>
      <c r="C246" s="49"/>
    </row>
    <row r="247" spans="2:3" s="48" customFormat="1" ht="10.199999999999999" x14ac:dyDescent="0.2">
      <c r="B247" s="49"/>
      <c r="C247" s="49"/>
    </row>
    <row r="248" spans="2:3" s="48" customFormat="1" ht="10.199999999999999" x14ac:dyDescent="0.2">
      <c r="B248" s="49"/>
      <c r="C248" s="49"/>
    </row>
    <row r="249" spans="2:3" s="48" customFormat="1" ht="10.199999999999999" x14ac:dyDescent="0.2">
      <c r="B249" s="49"/>
      <c r="C249" s="49"/>
    </row>
    <row r="250" spans="2:3" s="48" customFormat="1" ht="10.199999999999999" x14ac:dyDescent="0.2">
      <c r="B250" s="49"/>
      <c r="C250" s="49"/>
    </row>
    <row r="251" spans="2:3" s="48" customFormat="1" ht="10.199999999999999" x14ac:dyDescent="0.2">
      <c r="B251" s="49"/>
      <c r="C251" s="49"/>
    </row>
    <row r="252" spans="2:3" s="48" customFormat="1" ht="10.199999999999999" x14ac:dyDescent="0.2">
      <c r="B252" s="49"/>
      <c r="C252" s="49"/>
    </row>
    <row r="253" spans="2:3" s="48" customFormat="1" ht="10.199999999999999" x14ac:dyDescent="0.2">
      <c r="B253" s="49"/>
      <c r="C253" s="49"/>
    </row>
    <row r="254" spans="2:3" s="48" customFormat="1" ht="10.199999999999999" x14ac:dyDescent="0.2">
      <c r="B254" s="49"/>
      <c r="C254" s="49"/>
    </row>
    <row r="255" spans="2:3" s="48" customFormat="1" ht="10.199999999999999" x14ac:dyDescent="0.2">
      <c r="B255" s="49"/>
      <c r="C255" s="49"/>
    </row>
    <row r="256" spans="2:3" s="48" customFormat="1" ht="10.199999999999999" x14ac:dyDescent="0.2">
      <c r="B256" s="49"/>
      <c r="C256" s="49"/>
    </row>
    <row r="257" spans="2:3" s="48" customFormat="1" ht="10.199999999999999" x14ac:dyDescent="0.2">
      <c r="B257" s="49"/>
      <c r="C257" s="49"/>
    </row>
    <row r="258" spans="2:3" s="48" customFormat="1" ht="10.199999999999999" x14ac:dyDescent="0.2">
      <c r="B258" s="49"/>
      <c r="C258" s="49"/>
    </row>
    <row r="259" spans="2:3" s="48" customFormat="1" ht="10.199999999999999" x14ac:dyDescent="0.2">
      <c r="B259" s="49"/>
      <c r="C259" s="49"/>
    </row>
    <row r="260" spans="2:3" s="48" customFormat="1" ht="10.199999999999999" x14ac:dyDescent="0.2">
      <c r="B260" s="49"/>
      <c r="C260" s="49"/>
    </row>
    <row r="261" spans="2:3" s="48" customFormat="1" ht="10.199999999999999" x14ac:dyDescent="0.2">
      <c r="B261" s="49"/>
      <c r="C261" s="49"/>
    </row>
    <row r="262" spans="2:3" s="48" customFormat="1" ht="10.199999999999999" x14ac:dyDescent="0.2">
      <c r="B262" s="49"/>
      <c r="C262" s="49"/>
    </row>
    <row r="263" spans="2:3" s="48" customFormat="1" ht="10.199999999999999" x14ac:dyDescent="0.2">
      <c r="B263" s="49"/>
      <c r="C263" s="49"/>
    </row>
    <row r="264" spans="2:3" s="48" customFormat="1" ht="10.199999999999999" x14ac:dyDescent="0.2">
      <c r="B264" s="49"/>
      <c r="C264" s="49"/>
    </row>
    <row r="265" spans="2:3" s="48" customFormat="1" ht="10.199999999999999" x14ac:dyDescent="0.2">
      <c r="B265" s="49"/>
      <c r="C265" s="49"/>
    </row>
    <row r="266" spans="2:3" s="48" customFormat="1" ht="10.199999999999999" x14ac:dyDescent="0.2">
      <c r="B266" s="49"/>
      <c r="C266" s="49"/>
    </row>
    <row r="267" spans="2:3" s="48" customFormat="1" ht="10.199999999999999" x14ac:dyDescent="0.2">
      <c r="B267" s="49"/>
      <c r="C267" s="49"/>
    </row>
    <row r="268" spans="2:3" s="48" customFormat="1" ht="10.199999999999999" x14ac:dyDescent="0.2">
      <c r="B268" s="49"/>
      <c r="C268" s="49"/>
    </row>
    <row r="269" spans="2:3" s="48" customFormat="1" ht="10.199999999999999" x14ac:dyDescent="0.2">
      <c r="B269" s="49"/>
      <c r="C269" s="49"/>
    </row>
    <row r="270" spans="2:3" s="48" customFormat="1" ht="10.199999999999999" x14ac:dyDescent="0.2">
      <c r="B270" s="49"/>
      <c r="C270" s="49"/>
    </row>
    <row r="271" spans="2:3" s="48" customFormat="1" ht="10.199999999999999" x14ac:dyDescent="0.2">
      <c r="B271" s="49"/>
      <c r="C271" s="49"/>
    </row>
    <row r="272" spans="2:3" s="48" customFormat="1" ht="10.199999999999999" x14ac:dyDescent="0.2">
      <c r="B272" s="49"/>
      <c r="C272" s="49"/>
    </row>
    <row r="273" spans="2:3" s="48" customFormat="1" ht="10.199999999999999" x14ac:dyDescent="0.2">
      <c r="B273" s="49"/>
      <c r="C273" s="49"/>
    </row>
    <row r="274" spans="2:3" s="48" customFormat="1" ht="10.199999999999999" x14ac:dyDescent="0.2">
      <c r="B274" s="49"/>
      <c r="C274" s="49"/>
    </row>
    <row r="275" spans="2:3" s="48" customFormat="1" ht="10.199999999999999" x14ac:dyDescent="0.2">
      <c r="B275" s="49"/>
      <c r="C275" s="49"/>
    </row>
    <row r="276" spans="2:3" s="48" customFormat="1" ht="10.199999999999999" x14ac:dyDescent="0.2">
      <c r="B276" s="49"/>
      <c r="C276" s="49"/>
    </row>
    <row r="277" spans="2:3" s="48" customFormat="1" ht="10.199999999999999" x14ac:dyDescent="0.2">
      <c r="B277" s="49"/>
      <c r="C277" s="49"/>
    </row>
    <row r="278" spans="2:3" s="48" customFormat="1" ht="10.199999999999999" x14ac:dyDescent="0.2">
      <c r="B278" s="49"/>
      <c r="C278" s="49"/>
    </row>
    <row r="279" spans="2:3" s="48" customFormat="1" ht="10.199999999999999" x14ac:dyDescent="0.2">
      <c r="B279" s="49"/>
      <c r="C279" s="49"/>
    </row>
    <row r="280" spans="2:3" s="48" customFormat="1" ht="10.199999999999999" x14ac:dyDescent="0.2">
      <c r="B280" s="49"/>
      <c r="C280" s="49"/>
    </row>
    <row r="281" spans="2:3" s="48" customFormat="1" ht="10.199999999999999" x14ac:dyDescent="0.2">
      <c r="B281" s="49"/>
      <c r="C281" s="49"/>
    </row>
    <row r="282" spans="2:3" s="48" customFormat="1" ht="10.199999999999999" x14ac:dyDescent="0.2">
      <c r="B282" s="49"/>
      <c r="C282" s="49"/>
    </row>
    <row r="283" spans="2:3" s="48" customFormat="1" ht="10.199999999999999" x14ac:dyDescent="0.2">
      <c r="B283" s="49"/>
      <c r="C283" s="49"/>
    </row>
    <row r="284" spans="2:3" s="48" customFormat="1" ht="10.199999999999999" x14ac:dyDescent="0.2">
      <c r="B284" s="49"/>
      <c r="C284" s="49"/>
    </row>
    <row r="285" spans="2:3" s="48" customFormat="1" ht="10.199999999999999" x14ac:dyDescent="0.2">
      <c r="B285" s="49"/>
      <c r="C285" s="49"/>
    </row>
    <row r="286" spans="2:3" s="48" customFormat="1" ht="10.199999999999999" x14ac:dyDescent="0.2">
      <c r="B286" s="49"/>
      <c r="C286" s="49"/>
    </row>
    <row r="287" spans="2:3" s="48" customFormat="1" ht="10.199999999999999" x14ac:dyDescent="0.2">
      <c r="B287" s="49"/>
      <c r="C287" s="49"/>
    </row>
    <row r="288" spans="2:3" s="48" customFormat="1" ht="10.199999999999999" x14ac:dyDescent="0.2">
      <c r="B288" s="49"/>
      <c r="C288" s="49"/>
    </row>
    <row r="289" spans="2:3" s="48" customFormat="1" ht="10.199999999999999" x14ac:dyDescent="0.2">
      <c r="B289" s="49"/>
      <c r="C289" s="49"/>
    </row>
    <row r="290" spans="2:3" s="48" customFormat="1" ht="10.199999999999999" x14ac:dyDescent="0.2">
      <c r="B290" s="49"/>
      <c r="C290" s="49"/>
    </row>
    <row r="291" spans="2:3" s="48" customFormat="1" ht="10.199999999999999" x14ac:dyDescent="0.2">
      <c r="B291" s="49"/>
      <c r="C291" s="49"/>
    </row>
    <row r="292" spans="2:3" s="48" customFormat="1" ht="10.199999999999999" x14ac:dyDescent="0.2">
      <c r="B292" s="49"/>
      <c r="C292" s="49"/>
    </row>
    <row r="293" spans="2:3" s="48" customFormat="1" ht="10.199999999999999" x14ac:dyDescent="0.2">
      <c r="B293" s="49"/>
      <c r="C293" s="49"/>
    </row>
    <row r="294" spans="2:3" s="48" customFormat="1" ht="10.199999999999999" x14ac:dyDescent="0.2">
      <c r="B294" s="49"/>
      <c r="C294" s="49"/>
    </row>
    <row r="295" spans="2:3" s="48" customFormat="1" ht="10.199999999999999" x14ac:dyDescent="0.2">
      <c r="B295" s="49"/>
      <c r="C295" s="49"/>
    </row>
    <row r="296" spans="2:3" s="48" customFormat="1" ht="10.199999999999999" x14ac:dyDescent="0.2">
      <c r="B296" s="49"/>
      <c r="C296" s="49"/>
    </row>
    <row r="297" spans="2:3" s="48" customFormat="1" ht="10.199999999999999" x14ac:dyDescent="0.2">
      <c r="B297" s="49"/>
      <c r="C297" s="49"/>
    </row>
    <row r="298" spans="2:3" s="48" customFormat="1" ht="10.199999999999999" x14ac:dyDescent="0.2">
      <c r="B298" s="49"/>
      <c r="C298" s="49"/>
    </row>
    <row r="299" spans="2:3" s="48" customFormat="1" ht="10.199999999999999" x14ac:dyDescent="0.2">
      <c r="B299" s="49"/>
      <c r="C299" s="49"/>
    </row>
    <row r="300" spans="2:3" s="48" customFormat="1" ht="10.199999999999999" x14ac:dyDescent="0.2">
      <c r="B300" s="49"/>
      <c r="C300" s="49"/>
    </row>
    <row r="301" spans="2:3" s="48" customFormat="1" ht="10.199999999999999" x14ac:dyDescent="0.2">
      <c r="B301" s="49"/>
      <c r="C301" s="49"/>
    </row>
    <row r="302" spans="2:3" s="48" customFormat="1" ht="10.199999999999999" x14ac:dyDescent="0.2">
      <c r="B302" s="49"/>
      <c r="C302" s="49"/>
    </row>
    <row r="303" spans="2:3" s="48" customFormat="1" ht="10.199999999999999" x14ac:dyDescent="0.2">
      <c r="B303" s="49"/>
      <c r="C303" s="49"/>
    </row>
    <row r="304" spans="2:3" s="48" customFormat="1" ht="10.199999999999999" x14ac:dyDescent="0.2">
      <c r="B304" s="49"/>
      <c r="C304" s="49"/>
    </row>
    <row r="305" spans="2:3" s="48" customFormat="1" ht="10.199999999999999" x14ac:dyDescent="0.2">
      <c r="B305" s="49"/>
      <c r="C305" s="49"/>
    </row>
    <row r="306" spans="2:3" s="48" customFormat="1" ht="10.199999999999999" x14ac:dyDescent="0.2">
      <c r="B306" s="49"/>
      <c r="C306" s="49"/>
    </row>
    <row r="307" spans="2:3" s="48" customFormat="1" ht="10.199999999999999" x14ac:dyDescent="0.2">
      <c r="B307" s="49"/>
      <c r="C307" s="49"/>
    </row>
    <row r="308" spans="2:3" s="48" customFormat="1" ht="10.199999999999999" x14ac:dyDescent="0.2">
      <c r="B308" s="49"/>
      <c r="C308" s="49"/>
    </row>
    <row r="309" spans="2:3" s="48" customFormat="1" ht="10.199999999999999" x14ac:dyDescent="0.2">
      <c r="B309" s="49"/>
      <c r="C309" s="49"/>
    </row>
    <row r="310" spans="2:3" s="48" customFormat="1" ht="10.199999999999999" x14ac:dyDescent="0.2">
      <c r="B310" s="49"/>
      <c r="C310" s="49"/>
    </row>
    <row r="311" spans="2:3" s="48" customFormat="1" ht="10.199999999999999" x14ac:dyDescent="0.2">
      <c r="B311" s="49"/>
      <c r="C311" s="49"/>
    </row>
    <row r="312" spans="2:3" s="48" customFormat="1" ht="10.199999999999999" x14ac:dyDescent="0.2">
      <c r="B312" s="49"/>
      <c r="C312" s="49"/>
    </row>
    <row r="313" spans="2:3" s="48" customFormat="1" ht="10.199999999999999" x14ac:dyDescent="0.2">
      <c r="B313" s="49"/>
      <c r="C313" s="49"/>
    </row>
    <row r="314" spans="2:3" s="48" customFormat="1" ht="10.199999999999999" x14ac:dyDescent="0.2">
      <c r="B314" s="49"/>
      <c r="C314" s="49"/>
    </row>
    <row r="315" spans="2:3" s="48" customFormat="1" ht="10.199999999999999" x14ac:dyDescent="0.2">
      <c r="B315" s="49"/>
      <c r="C315" s="49"/>
    </row>
    <row r="316" spans="2:3" s="48" customFormat="1" ht="10.199999999999999" x14ac:dyDescent="0.2">
      <c r="B316" s="49"/>
      <c r="C316" s="49"/>
    </row>
    <row r="317" spans="2:3" s="48" customFormat="1" ht="10.199999999999999" x14ac:dyDescent="0.2">
      <c r="B317" s="49"/>
      <c r="C317" s="49"/>
    </row>
    <row r="318" spans="2:3" s="48" customFormat="1" ht="10.199999999999999" x14ac:dyDescent="0.2">
      <c r="B318" s="49"/>
      <c r="C318" s="49"/>
    </row>
    <row r="319" spans="2:3" s="48" customFormat="1" ht="10.199999999999999" x14ac:dyDescent="0.2">
      <c r="B319" s="49"/>
      <c r="C319" s="49"/>
    </row>
    <row r="320" spans="2:3" s="48" customFormat="1" ht="10.199999999999999" x14ac:dyDescent="0.2">
      <c r="B320" s="49"/>
      <c r="C320" s="49"/>
    </row>
    <row r="321" spans="2:3" s="48" customFormat="1" ht="10.199999999999999" x14ac:dyDescent="0.2">
      <c r="B321" s="49"/>
      <c r="C321" s="49"/>
    </row>
    <row r="322" spans="2:3" s="48" customFormat="1" ht="10.199999999999999" x14ac:dyDescent="0.2">
      <c r="B322" s="49"/>
      <c r="C322" s="49"/>
    </row>
    <row r="323" spans="2:3" s="48" customFormat="1" ht="10.199999999999999" x14ac:dyDescent="0.2">
      <c r="B323" s="49"/>
      <c r="C323" s="49"/>
    </row>
    <row r="324" spans="2:3" s="48" customFormat="1" ht="10.199999999999999" x14ac:dyDescent="0.2">
      <c r="B324" s="49"/>
      <c r="C324" s="49"/>
    </row>
    <row r="325" spans="2:3" s="48" customFormat="1" ht="10.199999999999999" x14ac:dyDescent="0.2">
      <c r="B325" s="49"/>
      <c r="C325" s="49"/>
    </row>
    <row r="326" spans="2:3" s="48" customFormat="1" ht="10.199999999999999" x14ac:dyDescent="0.2">
      <c r="B326" s="49"/>
      <c r="C326" s="49"/>
    </row>
    <row r="327" spans="2:3" s="48" customFormat="1" ht="10.199999999999999" x14ac:dyDescent="0.2">
      <c r="B327" s="49"/>
      <c r="C327" s="49"/>
    </row>
    <row r="328" spans="2:3" s="48" customFormat="1" ht="10.199999999999999" x14ac:dyDescent="0.2">
      <c r="B328" s="49"/>
      <c r="C328" s="49"/>
    </row>
    <row r="329" spans="2:3" s="48" customFormat="1" ht="10.199999999999999" x14ac:dyDescent="0.2">
      <c r="B329" s="49"/>
      <c r="C329" s="49"/>
    </row>
    <row r="330" spans="2:3" s="48" customFormat="1" ht="10.199999999999999" x14ac:dyDescent="0.2">
      <c r="B330" s="49"/>
      <c r="C330" s="49"/>
    </row>
    <row r="331" spans="2:3" s="48" customFormat="1" ht="10.199999999999999" x14ac:dyDescent="0.2">
      <c r="B331" s="49"/>
      <c r="C331" s="49"/>
    </row>
    <row r="332" spans="2:3" s="48" customFormat="1" ht="10.199999999999999" x14ac:dyDescent="0.2">
      <c r="B332" s="49"/>
      <c r="C332" s="49"/>
    </row>
    <row r="333" spans="2:3" s="48" customFormat="1" ht="10.199999999999999" x14ac:dyDescent="0.2">
      <c r="B333" s="49"/>
      <c r="C333" s="49"/>
    </row>
    <row r="334" spans="2:3" s="48" customFormat="1" ht="10.199999999999999" x14ac:dyDescent="0.2">
      <c r="B334" s="49"/>
      <c r="C334" s="49"/>
    </row>
    <row r="335" spans="2:3" s="48" customFormat="1" ht="10.199999999999999" x14ac:dyDescent="0.2">
      <c r="B335" s="49"/>
      <c r="C335" s="49"/>
    </row>
    <row r="336" spans="2:3" s="48" customFormat="1" ht="10.199999999999999" x14ac:dyDescent="0.2">
      <c r="B336" s="49"/>
      <c r="C336" s="49"/>
    </row>
    <row r="337" spans="2:3" s="48" customFormat="1" ht="10.199999999999999" x14ac:dyDescent="0.2">
      <c r="B337" s="49"/>
      <c r="C337" s="49"/>
    </row>
    <row r="338" spans="2:3" s="48" customFormat="1" ht="10.199999999999999" x14ac:dyDescent="0.2">
      <c r="B338" s="49"/>
      <c r="C338" s="49"/>
    </row>
    <row r="339" spans="2:3" s="48" customFormat="1" ht="10.199999999999999" x14ac:dyDescent="0.2">
      <c r="B339" s="49"/>
      <c r="C339" s="49"/>
    </row>
    <row r="340" spans="2:3" s="48" customFormat="1" ht="10.199999999999999" x14ac:dyDescent="0.2">
      <c r="B340" s="49"/>
      <c r="C340" s="49"/>
    </row>
    <row r="341" spans="2:3" s="48" customFormat="1" ht="10.199999999999999" x14ac:dyDescent="0.2">
      <c r="B341" s="49"/>
      <c r="C341" s="49"/>
    </row>
    <row r="342" spans="2:3" s="48" customFormat="1" ht="10.199999999999999" x14ac:dyDescent="0.2">
      <c r="B342" s="49"/>
      <c r="C342" s="49"/>
    </row>
    <row r="343" spans="2:3" s="48" customFormat="1" ht="10.199999999999999" x14ac:dyDescent="0.2">
      <c r="B343" s="49"/>
      <c r="C343" s="49"/>
    </row>
    <row r="344" spans="2:3" s="48" customFormat="1" ht="10.199999999999999" x14ac:dyDescent="0.2">
      <c r="B344" s="49"/>
      <c r="C344" s="49"/>
    </row>
    <row r="345" spans="2:3" s="48" customFormat="1" ht="10.199999999999999" x14ac:dyDescent="0.2">
      <c r="B345" s="49"/>
      <c r="C345" s="49"/>
    </row>
    <row r="346" spans="2:3" s="48" customFormat="1" ht="10.199999999999999" x14ac:dyDescent="0.2">
      <c r="B346" s="49"/>
      <c r="C346" s="49"/>
    </row>
    <row r="347" spans="2:3" s="48" customFormat="1" ht="10.199999999999999" x14ac:dyDescent="0.2">
      <c r="B347" s="49"/>
      <c r="C347" s="49"/>
    </row>
    <row r="348" spans="2:3" s="48" customFormat="1" ht="10.199999999999999" x14ac:dyDescent="0.2">
      <c r="B348" s="49"/>
      <c r="C348" s="49"/>
    </row>
    <row r="349" spans="2:3" s="48" customFormat="1" ht="10.199999999999999" x14ac:dyDescent="0.2">
      <c r="B349" s="49"/>
      <c r="C349" s="49"/>
    </row>
    <row r="350" spans="2:3" s="48" customFormat="1" ht="10.199999999999999" x14ac:dyDescent="0.2">
      <c r="B350" s="49"/>
      <c r="C350" s="49"/>
    </row>
    <row r="351" spans="2:3" s="48" customFormat="1" ht="10.199999999999999" x14ac:dyDescent="0.2">
      <c r="B351" s="49"/>
      <c r="C351" s="49"/>
    </row>
    <row r="352" spans="2:3" s="48" customFormat="1" ht="10.199999999999999" x14ac:dyDescent="0.2">
      <c r="B352" s="49"/>
      <c r="C352" s="49"/>
    </row>
    <row r="353" spans="2:3" s="48" customFormat="1" ht="10.199999999999999" x14ac:dyDescent="0.2">
      <c r="B353" s="49"/>
      <c r="C353" s="49"/>
    </row>
    <row r="354" spans="2:3" s="48" customFormat="1" ht="10.199999999999999" x14ac:dyDescent="0.2">
      <c r="B354" s="49"/>
      <c r="C354" s="49"/>
    </row>
    <row r="355" spans="2:3" s="48" customFormat="1" ht="10.199999999999999" x14ac:dyDescent="0.2">
      <c r="B355" s="49"/>
      <c r="C355" s="49"/>
    </row>
    <row r="356" spans="2:3" s="48" customFormat="1" ht="10.199999999999999" x14ac:dyDescent="0.2">
      <c r="B356" s="49"/>
      <c r="C356" s="49"/>
    </row>
    <row r="357" spans="2:3" s="48" customFormat="1" ht="10.199999999999999" x14ac:dyDescent="0.2">
      <c r="B357" s="49"/>
      <c r="C357" s="49"/>
    </row>
    <row r="358" spans="2:3" s="48" customFormat="1" ht="10.199999999999999" x14ac:dyDescent="0.2">
      <c r="B358" s="49"/>
      <c r="C358" s="49"/>
    </row>
    <row r="359" spans="2:3" s="48" customFormat="1" ht="10.199999999999999" x14ac:dyDescent="0.2">
      <c r="B359" s="49"/>
      <c r="C359" s="49"/>
    </row>
    <row r="360" spans="2:3" s="48" customFormat="1" ht="10.199999999999999" x14ac:dyDescent="0.2">
      <c r="B360" s="49"/>
      <c r="C360" s="49"/>
    </row>
    <row r="361" spans="2:3" s="48" customFormat="1" ht="10.199999999999999" x14ac:dyDescent="0.2">
      <c r="B361" s="49"/>
      <c r="C361" s="49"/>
    </row>
    <row r="362" spans="2:3" s="48" customFormat="1" ht="10.199999999999999" x14ac:dyDescent="0.2">
      <c r="B362" s="49"/>
      <c r="C362" s="49"/>
    </row>
    <row r="363" spans="2:3" s="48" customFormat="1" ht="10.199999999999999" x14ac:dyDescent="0.2">
      <c r="B363" s="49"/>
      <c r="C363" s="49"/>
    </row>
    <row r="364" spans="2:3" s="48" customFormat="1" ht="10.199999999999999" x14ac:dyDescent="0.2">
      <c r="B364" s="49"/>
      <c r="C364" s="49"/>
    </row>
    <row r="365" spans="2:3" s="48" customFormat="1" ht="10.199999999999999" x14ac:dyDescent="0.2">
      <c r="B365" s="49"/>
      <c r="C365" s="49"/>
    </row>
    <row r="366" spans="2:3" s="48" customFormat="1" ht="10.199999999999999" x14ac:dyDescent="0.2">
      <c r="B366" s="49"/>
      <c r="C366" s="49"/>
    </row>
    <row r="367" spans="2:3" s="48" customFormat="1" ht="10.199999999999999" x14ac:dyDescent="0.2">
      <c r="B367" s="49"/>
      <c r="C367" s="49"/>
    </row>
    <row r="368" spans="2:3" s="48" customFormat="1" ht="10.199999999999999" x14ac:dyDescent="0.2">
      <c r="B368" s="49"/>
      <c r="C368" s="49"/>
    </row>
    <row r="369" spans="2:3" s="48" customFormat="1" ht="10.199999999999999" x14ac:dyDescent="0.2">
      <c r="B369" s="49"/>
      <c r="C369" s="49"/>
    </row>
    <row r="370" spans="2:3" s="48" customFormat="1" ht="10.199999999999999" x14ac:dyDescent="0.2">
      <c r="B370" s="49"/>
      <c r="C370" s="49"/>
    </row>
    <row r="371" spans="2:3" s="48" customFormat="1" ht="10.199999999999999" x14ac:dyDescent="0.2">
      <c r="B371" s="49"/>
      <c r="C371" s="49"/>
    </row>
    <row r="372" spans="2:3" s="48" customFormat="1" ht="10.199999999999999" x14ac:dyDescent="0.2">
      <c r="B372" s="49"/>
      <c r="C372" s="49"/>
    </row>
    <row r="373" spans="2:3" s="48" customFormat="1" ht="10.199999999999999" x14ac:dyDescent="0.2">
      <c r="B373" s="49"/>
      <c r="C373" s="49"/>
    </row>
    <row r="374" spans="2:3" s="48" customFormat="1" ht="10.199999999999999" x14ac:dyDescent="0.2">
      <c r="B374" s="49"/>
      <c r="C374" s="49"/>
    </row>
    <row r="375" spans="2:3" s="48" customFormat="1" ht="10.199999999999999" x14ac:dyDescent="0.2">
      <c r="B375" s="49"/>
      <c r="C375" s="49"/>
    </row>
    <row r="376" spans="2:3" s="48" customFormat="1" ht="10.199999999999999" x14ac:dyDescent="0.2">
      <c r="B376" s="49"/>
      <c r="C376" s="49"/>
    </row>
    <row r="377" spans="2:3" s="48" customFormat="1" ht="10.199999999999999" x14ac:dyDescent="0.2">
      <c r="B377" s="49"/>
      <c r="C377" s="49"/>
    </row>
    <row r="378" spans="2:3" s="48" customFormat="1" ht="10.199999999999999" x14ac:dyDescent="0.2">
      <c r="B378" s="49"/>
      <c r="C378" s="49"/>
    </row>
    <row r="379" spans="2:3" s="48" customFormat="1" ht="10.199999999999999" x14ac:dyDescent="0.2">
      <c r="B379" s="49"/>
      <c r="C379" s="49"/>
    </row>
    <row r="380" spans="2:3" s="48" customFormat="1" ht="10.199999999999999" x14ac:dyDescent="0.2">
      <c r="B380" s="49"/>
      <c r="C380" s="49"/>
    </row>
    <row r="381" spans="2:3" s="48" customFormat="1" ht="10.199999999999999" x14ac:dyDescent="0.2">
      <c r="B381" s="49"/>
      <c r="C381" s="49"/>
    </row>
    <row r="382" spans="2:3" s="48" customFormat="1" ht="10.199999999999999" x14ac:dyDescent="0.2">
      <c r="B382" s="49"/>
      <c r="C382" s="49"/>
    </row>
    <row r="383" spans="2:3" s="48" customFormat="1" ht="10.199999999999999" x14ac:dyDescent="0.2">
      <c r="B383" s="49"/>
      <c r="C383" s="49"/>
    </row>
    <row r="384" spans="2:3" s="48" customFormat="1" ht="10.199999999999999" x14ac:dyDescent="0.2">
      <c r="B384" s="49"/>
      <c r="C384" s="49"/>
    </row>
    <row r="385" spans="2:3" s="48" customFormat="1" ht="10.199999999999999" x14ac:dyDescent="0.2">
      <c r="B385" s="49"/>
      <c r="C385" s="49"/>
    </row>
    <row r="386" spans="2:3" s="48" customFormat="1" ht="10.199999999999999" x14ac:dyDescent="0.2">
      <c r="B386" s="49"/>
      <c r="C386" s="49"/>
    </row>
    <row r="387" spans="2:3" s="48" customFormat="1" ht="10.199999999999999" x14ac:dyDescent="0.2">
      <c r="B387" s="49"/>
      <c r="C387" s="49"/>
    </row>
    <row r="388" spans="2:3" s="48" customFormat="1" ht="10.199999999999999" x14ac:dyDescent="0.2">
      <c r="B388" s="49"/>
      <c r="C388" s="49"/>
    </row>
    <row r="389" spans="2:3" s="48" customFormat="1" ht="10.199999999999999" x14ac:dyDescent="0.2">
      <c r="B389" s="49"/>
      <c r="C389" s="49"/>
    </row>
    <row r="390" spans="2:3" s="48" customFormat="1" ht="10.199999999999999" x14ac:dyDescent="0.2">
      <c r="B390" s="49"/>
      <c r="C390" s="49"/>
    </row>
    <row r="391" spans="2:3" s="48" customFormat="1" ht="10.199999999999999" x14ac:dyDescent="0.2">
      <c r="B391" s="49"/>
      <c r="C391" s="49"/>
    </row>
    <row r="392" spans="2:3" s="48" customFormat="1" ht="10.199999999999999" x14ac:dyDescent="0.2">
      <c r="B392" s="49"/>
      <c r="C392" s="49"/>
    </row>
    <row r="393" spans="2:3" s="48" customFormat="1" ht="10.199999999999999" x14ac:dyDescent="0.2">
      <c r="B393" s="49"/>
      <c r="C393" s="49"/>
    </row>
    <row r="394" spans="2:3" s="48" customFormat="1" ht="10.199999999999999" x14ac:dyDescent="0.2">
      <c r="B394" s="49"/>
      <c r="C394" s="49"/>
    </row>
    <row r="395" spans="2:3" s="48" customFormat="1" ht="10.199999999999999" x14ac:dyDescent="0.2">
      <c r="B395" s="49"/>
      <c r="C395" s="49"/>
    </row>
    <row r="396" spans="2:3" s="48" customFormat="1" ht="10.199999999999999" x14ac:dyDescent="0.2">
      <c r="B396" s="49"/>
      <c r="C396" s="49"/>
    </row>
    <row r="397" spans="2:3" s="48" customFormat="1" ht="10.199999999999999" x14ac:dyDescent="0.2">
      <c r="B397" s="49"/>
      <c r="C397" s="49"/>
    </row>
    <row r="398" spans="2:3" s="48" customFormat="1" ht="10.199999999999999" x14ac:dyDescent="0.2">
      <c r="B398" s="49"/>
      <c r="C398" s="49"/>
    </row>
    <row r="399" spans="2:3" s="48" customFormat="1" ht="10.199999999999999" x14ac:dyDescent="0.2">
      <c r="B399" s="49"/>
      <c r="C399" s="49"/>
    </row>
    <row r="400" spans="2:3" s="48" customFormat="1" ht="10.199999999999999" x14ac:dyDescent="0.2">
      <c r="B400" s="49"/>
      <c r="C400" s="49"/>
    </row>
    <row r="401" spans="2:3" s="48" customFormat="1" ht="10.199999999999999" x14ac:dyDescent="0.2">
      <c r="B401" s="49"/>
      <c r="C401" s="49"/>
    </row>
    <row r="402" spans="2:3" s="48" customFormat="1" ht="10.199999999999999" x14ac:dyDescent="0.2">
      <c r="B402" s="49"/>
      <c r="C402" s="49"/>
    </row>
    <row r="403" spans="2:3" s="48" customFormat="1" ht="10.199999999999999" x14ac:dyDescent="0.2">
      <c r="B403" s="49"/>
      <c r="C403" s="49"/>
    </row>
    <row r="404" spans="2:3" s="48" customFormat="1" ht="10.199999999999999" x14ac:dyDescent="0.2">
      <c r="B404" s="49"/>
      <c r="C404" s="49"/>
    </row>
    <row r="405" spans="2:3" s="48" customFormat="1" ht="10.199999999999999" x14ac:dyDescent="0.2">
      <c r="B405" s="49"/>
      <c r="C405" s="49"/>
    </row>
    <row r="406" spans="2:3" s="48" customFormat="1" ht="10.199999999999999" x14ac:dyDescent="0.2">
      <c r="B406" s="49"/>
      <c r="C406" s="49"/>
    </row>
    <row r="407" spans="2:3" s="48" customFormat="1" ht="10.199999999999999" x14ac:dyDescent="0.2">
      <c r="B407" s="49"/>
      <c r="C407" s="49"/>
    </row>
    <row r="408" spans="2:3" s="48" customFormat="1" ht="10.199999999999999" x14ac:dyDescent="0.2">
      <c r="B408" s="49"/>
      <c r="C408" s="49"/>
    </row>
    <row r="409" spans="2:3" s="48" customFormat="1" ht="10.199999999999999" x14ac:dyDescent="0.2">
      <c r="B409" s="49"/>
      <c r="C409" s="49"/>
    </row>
    <row r="410" spans="2:3" s="48" customFormat="1" ht="10.199999999999999" x14ac:dyDescent="0.2">
      <c r="B410" s="49"/>
      <c r="C410" s="49"/>
    </row>
    <row r="411" spans="2:3" s="48" customFormat="1" ht="10.199999999999999" x14ac:dyDescent="0.2">
      <c r="B411" s="49"/>
      <c r="C411" s="49"/>
    </row>
    <row r="412" spans="2:3" s="48" customFormat="1" ht="10.199999999999999" x14ac:dyDescent="0.2">
      <c r="B412" s="49"/>
      <c r="C412" s="49"/>
    </row>
    <row r="413" spans="2:3" s="48" customFormat="1" ht="10.199999999999999" x14ac:dyDescent="0.2">
      <c r="B413" s="49"/>
      <c r="C413" s="49"/>
    </row>
    <row r="414" spans="2:3" s="48" customFormat="1" ht="10.199999999999999" x14ac:dyDescent="0.2">
      <c r="B414" s="49"/>
      <c r="C414" s="49"/>
    </row>
    <row r="415" spans="2:3" s="48" customFormat="1" ht="10.199999999999999" x14ac:dyDescent="0.2">
      <c r="B415" s="49"/>
      <c r="C415" s="49"/>
    </row>
    <row r="416" spans="2:3" s="48" customFormat="1" ht="10.199999999999999" x14ac:dyDescent="0.2">
      <c r="B416" s="49"/>
      <c r="C416" s="49"/>
    </row>
    <row r="417" spans="2:3" s="48" customFormat="1" ht="10.199999999999999" x14ac:dyDescent="0.2">
      <c r="B417" s="49"/>
      <c r="C417" s="49"/>
    </row>
    <row r="418" spans="2:3" s="48" customFormat="1" ht="10.199999999999999" x14ac:dyDescent="0.2">
      <c r="B418" s="49"/>
      <c r="C418" s="49"/>
    </row>
    <row r="419" spans="2:3" s="48" customFormat="1" ht="10.199999999999999" x14ac:dyDescent="0.2">
      <c r="B419" s="49"/>
      <c r="C419" s="49"/>
    </row>
    <row r="420" spans="2:3" s="48" customFormat="1" ht="10.199999999999999" x14ac:dyDescent="0.2">
      <c r="B420" s="49"/>
      <c r="C420" s="49"/>
    </row>
    <row r="421" spans="2:3" s="48" customFormat="1" ht="10.199999999999999" x14ac:dyDescent="0.2">
      <c r="B421" s="49"/>
      <c r="C421" s="49"/>
    </row>
    <row r="422" spans="2:3" s="48" customFormat="1" ht="10.199999999999999" x14ac:dyDescent="0.2">
      <c r="B422" s="49"/>
      <c r="C422" s="49"/>
    </row>
    <row r="423" spans="2:3" s="48" customFormat="1" ht="10.199999999999999" x14ac:dyDescent="0.2">
      <c r="B423" s="49"/>
      <c r="C423" s="49"/>
    </row>
    <row r="424" spans="2:3" s="48" customFormat="1" ht="10.199999999999999" x14ac:dyDescent="0.2">
      <c r="B424" s="49"/>
      <c r="C424" s="49"/>
    </row>
    <row r="425" spans="2:3" s="48" customFormat="1" ht="10.199999999999999" x14ac:dyDescent="0.2">
      <c r="B425" s="49"/>
      <c r="C425" s="49"/>
    </row>
    <row r="426" spans="2:3" s="48" customFormat="1" ht="10.199999999999999" x14ac:dyDescent="0.2">
      <c r="B426" s="49"/>
      <c r="C426" s="49"/>
    </row>
    <row r="427" spans="2:3" s="48" customFormat="1" ht="10.199999999999999" x14ac:dyDescent="0.2">
      <c r="B427" s="49"/>
      <c r="C427" s="49"/>
    </row>
    <row r="428" spans="2:3" s="48" customFormat="1" ht="10.199999999999999" x14ac:dyDescent="0.2">
      <c r="B428" s="49"/>
      <c r="C428" s="49"/>
    </row>
    <row r="429" spans="2:3" s="48" customFormat="1" ht="10.199999999999999" x14ac:dyDescent="0.2">
      <c r="B429" s="49"/>
      <c r="C429" s="49"/>
    </row>
    <row r="430" spans="2:3" s="48" customFormat="1" ht="10.199999999999999" x14ac:dyDescent="0.2">
      <c r="B430" s="49"/>
      <c r="C430" s="49"/>
    </row>
    <row r="431" spans="2:3" s="48" customFormat="1" ht="10.199999999999999" x14ac:dyDescent="0.2">
      <c r="B431" s="49"/>
      <c r="C431" s="49"/>
    </row>
    <row r="432" spans="2:3" s="48" customFormat="1" ht="10.199999999999999" x14ac:dyDescent="0.2">
      <c r="B432" s="49"/>
      <c r="C432" s="49"/>
    </row>
    <row r="433" spans="2:3" s="48" customFormat="1" ht="10.199999999999999" x14ac:dyDescent="0.2">
      <c r="B433" s="49"/>
      <c r="C433" s="49"/>
    </row>
    <row r="434" spans="2:3" s="48" customFormat="1" ht="10.199999999999999" x14ac:dyDescent="0.2">
      <c r="B434" s="49"/>
      <c r="C434" s="49"/>
    </row>
    <row r="435" spans="2:3" s="48" customFormat="1" ht="10.199999999999999" x14ac:dyDescent="0.2">
      <c r="B435" s="49"/>
      <c r="C435" s="49"/>
    </row>
    <row r="436" spans="2:3" s="48" customFormat="1" ht="10.199999999999999" x14ac:dyDescent="0.2">
      <c r="B436" s="49"/>
      <c r="C436" s="49"/>
    </row>
    <row r="437" spans="2:3" s="48" customFormat="1" ht="10.199999999999999" x14ac:dyDescent="0.2">
      <c r="B437" s="49"/>
      <c r="C437" s="49"/>
    </row>
    <row r="438" spans="2:3" s="48" customFormat="1" ht="10.199999999999999" x14ac:dyDescent="0.2">
      <c r="B438" s="49"/>
      <c r="C438" s="49"/>
    </row>
    <row r="439" spans="2:3" s="48" customFormat="1" ht="10.199999999999999" x14ac:dyDescent="0.2">
      <c r="B439" s="49"/>
      <c r="C439" s="49"/>
    </row>
    <row r="440" spans="2:3" s="48" customFormat="1" ht="10.199999999999999" x14ac:dyDescent="0.2">
      <c r="B440" s="49"/>
      <c r="C440" s="49"/>
    </row>
    <row r="441" spans="2:3" s="48" customFormat="1" ht="10.199999999999999" x14ac:dyDescent="0.2">
      <c r="B441" s="49"/>
      <c r="C441" s="49"/>
    </row>
    <row r="442" spans="2:3" s="48" customFormat="1" ht="10.199999999999999" x14ac:dyDescent="0.2">
      <c r="B442" s="49"/>
      <c r="C442" s="49"/>
    </row>
    <row r="443" spans="2:3" s="48" customFormat="1" ht="10.199999999999999" x14ac:dyDescent="0.2">
      <c r="B443" s="49"/>
      <c r="C443" s="49"/>
    </row>
    <row r="444" spans="2:3" s="48" customFormat="1" ht="10.199999999999999" x14ac:dyDescent="0.2">
      <c r="B444" s="49"/>
      <c r="C444" s="49"/>
    </row>
    <row r="445" spans="2:3" s="48" customFormat="1" ht="10.199999999999999" x14ac:dyDescent="0.2">
      <c r="B445" s="49"/>
      <c r="C445" s="49"/>
    </row>
    <row r="446" spans="2:3" s="48" customFormat="1" ht="10.199999999999999" x14ac:dyDescent="0.2">
      <c r="B446" s="49"/>
      <c r="C446" s="49"/>
    </row>
    <row r="447" spans="2:3" s="48" customFormat="1" ht="10.199999999999999" x14ac:dyDescent="0.2">
      <c r="B447" s="49"/>
      <c r="C447" s="49"/>
    </row>
    <row r="448" spans="2:3" s="48" customFormat="1" ht="10.199999999999999" x14ac:dyDescent="0.2">
      <c r="B448" s="49"/>
      <c r="C448" s="49"/>
    </row>
    <row r="449" spans="2:3" s="48" customFormat="1" ht="10.199999999999999" x14ac:dyDescent="0.2">
      <c r="B449" s="49"/>
      <c r="C449" s="49"/>
    </row>
    <row r="450" spans="2:3" s="48" customFormat="1" ht="10.199999999999999" x14ac:dyDescent="0.2">
      <c r="B450" s="49"/>
      <c r="C450" s="49"/>
    </row>
    <row r="451" spans="2:3" s="48" customFormat="1" ht="10.199999999999999" x14ac:dyDescent="0.2">
      <c r="B451" s="49"/>
      <c r="C451" s="49"/>
    </row>
    <row r="452" spans="2:3" s="48" customFormat="1" ht="10.199999999999999" x14ac:dyDescent="0.2">
      <c r="B452" s="49"/>
      <c r="C452" s="49"/>
    </row>
    <row r="453" spans="2:3" s="48" customFormat="1" ht="10.199999999999999" x14ac:dyDescent="0.2">
      <c r="B453" s="49"/>
      <c r="C453" s="49"/>
    </row>
    <row r="454" spans="2:3" s="48" customFormat="1" ht="10.199999999999999" x14ac:dyDescent="0.2">
      <c r="B454" s="49"/>
      <c r="C454" s="49"/>
    </row>
    <row r="455" spans="2:3" s="48" customFormat="1" ht="10.199999999999999" x14ac:dyDescent="0.2">
      <c r="B455" s="49"/>
      <c r="C455" s="49"/>
    </row>
    <row r="456" spans="2:3" s="48" customFormat="1" ht="10.199999999999999" x14ac:dyDescent="0.2">
      <c r="B456" s="49"/>
      <c r="C456" s="49"/>
    </row>
    <row r="457" spans="2:3" s="48" customFormat="1" ht="10.199999999999999" x14ac:dyDescent="0.2">
      <c r="B457" s="49"/>
      <c r="C457" s="49"/>
    </row>
    <row r="458" spans="2:3" s="48" customFormat="1" ht="10.199999999999999" x14ac:dyDescent="0.2">
      <c r="B458" s="49"/>
      <c r="C458" s="49"/>
    </row>
    <row r="459" spans="2:3" s="48" customFormat="1" ht="10.199999999999999" x14ac:dyDescent="0.2">
      <c r="B459" s="49"/>
      <c r="C459" s="49"/>
    </row>
    <row r="460" spans="2:3" s="48" customFormat="1" ht="10.199999999999999" x14ac:dyDescent="0.2">
      <c r="B460" s="49"/>
      <c r="C460" s="49"/>
    </row>
    <row r="461" spans="2:3" s="48" customFormat="1" ht="10.199999999999999" x14ac:dyDescent="0.2">
      <c r="B461" s="49"/>
      <c r="C461" s="49"/>
    </row>
    <row r="462" spans="2:3" s="48" customFormat="1" ht="10.199999999999999" x14ac:dyDescent="0.2">
      <c r="B462" s="49"/>
      <c r="C462" s="49"/>
    </row>
    <row r="463" spans="2:3" s="48" customFormat="1" ht="10.199999999999999" x14ac:dyDescent="0.2">
      <c r="B463" s="49"/>
      <c r="C463" s="49"/>
    </row>
    <row r="464" spans="2:3" s="48" customFormat="1" ht="10.199999999999999" x14ac:dyDescent="0.2">
      <c r="B464" s="49"/>
      <c r="C464" s="49"/>
    </row>
    <row r="465" spans="2:3" s="48" customFormat="1" ht="10.199999999999999" x14ac:dyDescent="0.2">
      <c r="B465" s="49"/>
      <c r="C465" s="49"/>
    </row>
    <row r="466" spans="2:3" s="48" customFormat="1" ht="10.199999999999999" x14ac:dyDescent="0.2">
      <c r="B466" s="49"/>
      <c r="C466" s="49"/>
    </row>
    <row r="467" spans="2:3" s="48" customFormat="1" ht="10.199999999999999" x14ac:dyDescent="0.2">
      <c r="B467" s="49"/>
      <c r="C467" s="49"/>
    </row>
    <row r="468" spans="2:3" s="48" customFormat="1" ht="10.199999999999999" x14ac:dyDescent="0.2">
      <c r="B468" s="49"/>
      <c r="C468" s="49"/>
    </row>
    <row r="469" spans="2:3" s="48" customFormat="1" ht="10.199999999999999" x14ac:dyDescent="0.2">
      <c r="B469" s="49"/>
      <c r="C469" s="49"/>
    </row>
    <row r="470" spans="2:3" s="48" customFormat="1" ht="10.199999999999999" x14ac:dyDescent="0.2">
      <c r="B470" s="49"/>
      <c r="C470" s="49"/>
    </row>
    <row r="471" spans="2:3" s="48" customFormat="1" ht="10.199999999999999" x14ac:dyDescent="0.2">
      <c r="B471" s="49"/>
      <c r="C471" s="49"/>
    </row>
    <row r="472" spans="2:3" s="48" customFormat="1" ht="10.199999999999999" x14ac:dyDescent="0.2">
      <c r="B472" s="49"/>
      <c r="C472" s="49"/>
    </row>
    <row r="473" spans="2:3" s="48" customFormat="1" ht="10.199999999999999" x14ac:dyDescent="0.2">
      <c r="B473" s="49"/>
      <c r="C473" s="49"/>
    </row>
    <row r="474" spans="2:3" s="48" customFormat="1" ht="10.199999999999999" x14ac:dyDescent="0.2">
      <c r="B474" s="49"/>
      <c r="C474" s="49"/>
    </row>
    <row r="475" spans="2:3" s="48" customFormat="1" ht="10.199999999999999" x14ac:dyDescent="0.2">
      <c r="B475" s="49"/>
      <c r="C475" s="49"/>
    </row>
    <row r="476" spans="2:3" s="48" customFormat="1" ht="10.199999999999999" x14ac:dyDescent="0.2">
      <c r="B476" s="49"/>
      <c r="C476" s="49"/>
    </row>
    <row r="477" spans="2:3" s="48" customFormat="1" ht="10.199999999999999" x14ac:dyDescent="0.2">
      <c r="B477" s="49"/>
      <c r="C477" s="49"/>
    </row>
    <row r="478" spans="2:3" s="48" customFormat="1" ht="10.199999999999999" x14ac:dyDescent="0.2">
      <c r="B478" s="49"/>
      <c r="C478" s="49"/>
    </row>
    <row r="479" spans="2:3" s="48" customFormat="1" ht="10.199999999999999" x14ac:dyDescent="0.2">
      <c r="B479" s="49"/>
      <c r="C479" s="49"/>
    </row>
    <row r="480" spans="2:3" s="48" customFormat="1" ht="10.199999999999999" x14ac:dyDescent="0.2">
      <c r="B480" s="49"/>
      <c r="C480" s="49"/>
    </row>
    <row r="481" spans="2:3" s="48" customFormat="1" ht="10.199999999999999" x14ac:dyDescent="0.2">
      <c r="B481" s="49"/>
      <c r="C481" s="49"/>
    </row>
    <row r="482" spans="2:3" s="48" customFormat="1" ht="10.199999999999999" x14ac:dyDescent="0.2">
      <c r="B482" s="49"/>
      <c r="C482" s="49"/>
    </row>
    <row r="483" spans="2:3" s="48" customFormat="1" ht="10.199999999999999" x14ac:dyDescent="0.2">
      <c r="B483" s="49"/>
      <c r="C483" s="49"/>
    </row>
    <row r="484" spans="2:3" s="48" customFormat="1" ht="10.199999999999999" x14ac:dyDescent="0.2">
      <c r="B484" s="49"/>
      <c r="C484" s="49"/>
    </row>
    <row r="485" spans="2:3" s="48" customFormat="1" ht="10.199999999999999" x14ac:dyDescent="0.2">
      <c r="B485" s="49"/>
      <c r="C485" s="49"/>
    </row>
    <row r="486" spans="2:3" s="48" customFormat="1" ht="10.199999999999999" x14ac:dyDescent="0.2">
      <c r="B486" s="49"/>
      <c r="C486" s="49"/>
    </row>
    <row r="487" spans="2:3" s="48" customFormat="1" ht="10.199999999999999" x14ac:dyDescent="0.2">
      <c r="B487" s="49"/>
      <c r="C487" s="49"/>
    </row>
    <row r="488" spans="2:3" s="48" customFormat="1" ht="10.199999999999999" x14ac:dyDescent="0.2">
      <c r="B488" s="49"/>
      <c r="C488" s="49"/>
    </row>
    <row r="489" spans="2:3" s="48" customFormat="1" ht="10.199999999999999" x14ac:dyDescent="0.2">
      <c r="B489" s="49"/>
      <c r="C489" s="49"/>
    </row>
    <row r="490" spans="2:3" s="48" customFormat="1" ht="10.199999999999999" x14ac:dyDescent="0.2">
      <c r="B490" s="49"/>
      <c r="C490" s="49"/>
    </row>
    <row r="491" spans="2:3" s="48" customFormat="1" ht="10.199999999999999" x14ac:dyDescent="0.2">
      <c r="B491" s="49"/>
      <c r="C491" s="49"/>
    </row>
    <row r="492" spans="2:3" s="48" customFormat="1" ht="10.199999999999999" x14ac:dyDescent="0.2">
      <c r="B492" s="49"/>
      <c r="C492" s="49"/>
    </row>
    <row r="493" spans="2:3" s="48" customFormat="1" ht="10.199999999999999" x14ac:dyDescent="0.2">
      <c r="B493" s="49"/>
      <c r="C493" s="49"/>
    </row>
    <row r="494" spans="2:3" s="48" customFormat="1" ht="10.199999999999999" x14ac:dyDescent="0.2">
      <c r="B494" s="49"/>
      <c r="C494" s="49"/>
    </row>
    <row r="495" spans="2:3" s="48" customFormat="1" ht="10.199999999999999" x14ac:dyDescent="0.2">
      <c r="B495" s="49"/>
      <c r="C495" s="49"/>
    </row>
    <row r="496" spans="2:3" s="48" customFormat="1" ht="10.199999999999999" x14ac:dyDescent="0.2">
      <c r="B496" s="49"/>
      <c r="C496" s="49"/>
    </row>
    <row r="497" spans="2:3" s="48" customFormat="1" ht="10.199999999999999" x14ac:dyDescent="0.2">
      <c r="B497" s="49"/>
      <c r="C497" s="49"/>
    </row>
    <row r="498" spans="2:3" s="48" customFormat="1" ht="10.199999999999999" x14ac:dyDescent="0.2">
      <c r="B498" s="49"/>
      <c r="C498" s="49"/>
    </row>
    <row r="499" spans="2:3" s="48" customFormat="1" ht="10.199999999999999" x14ac:dyDescent="0.2">
      <c r="B499" s="49"/>
      <c r="C499" s="49"/>
    </row>
    <row r="500" spans="2:3" s="48" customFormat="1" ht="10.199999999999999" x14ac:dyDescent="0.2">
      <c r="B500" s="49"/>
      <c r="C500" s="49"/>
    </row>
    <row r="501" spans="2:3" s="48" customFormat="1" ht="10.199999999999999" x14ac:dyDescent="0.2">
      <c r="B501" s="49"/>
      <c r="C501" s="49"/>
    </row>
    <row r="502" spans="2:3" s="48" customFormat="1" ht="10.199999999999999" x14ac:dyDescent="0.2">
      <c r="B502" s="49"/>
      <c r="C502" s="49"/>
    </row>
    <row r="503" spans="2:3" s="48" customFormat="1" ht="10.199999999999999" x14ac:dyDescent="0.2">
      <c r="B503" s="49"/>
      <c r="C503" s="49"/>
    </row>
    <row r="504" spans="2:3" s="48" customFormat="1" ht="10.199999999999999" x14ac:dyDescent="0.2">
      <c r="B504" s="49"/>
      <c r="C504" s="49"/>
    </row>
    <row r="505" spans="2:3" s="48" customFormat="1" ht="10.199999999999999" x14ac:dyDescent="0.2">
      <c r="B505" s="49"/>
      <c r="C505" s="49"/>
    </row>
    <row r="506" spans="2:3" s="48" customFormat="1" ht="10.199999999999999" x14ac:dyDescent="0.2">
      <c r="B506" s="49"/>
      <c r="C506" s="49"/>
    </row>
    <row r="507" spans="2:3" s="48" customFormat="1" ht="10.199999999999999" x14ac:dyDescent="0.2">
      <c r="B507" s="49"/>
      <c r="C507" s="49"/>
    </row>
    <row r="508" spans="2:3" s="48" customFormat="1" ht="10.199999999999999" x14ac:dyDescent="0.2">
      <c r="B508" s="49"/>
      <c r="C508" s="49"/>
    </row>
    <row r="509" spans="2:3" s="48" customFormat="1" ht="10.199999999999999" x14ac:dyDescent="0.2">
      <c r="B509" s="49"/>
      <c r="C509" s="49"/>
    </row>
    <row r="510" spans="2:3" s="48" customFormat="1" ht="10.199999999999999" x14ac:dyDescent="0.2">
      <c r="B510" s="49"/>
      <c r="C510" s="49"/>
    </row>
    <row r="511" spans="2:3" s="48" customFormat="1" ht="10.199999999999999" x14ac:dyDescent="0.2">
      <c r="B511" s="49"/>
      <c r="C511" s="49"/>
    </row>
    <row r="512" spans="2:3" s="48" customFormat="1" ht="10.199999999999999" x14ac:dyDescent="0.2">
      <c r="B512" s="49"/>
      <c r="C512" s="49"/>
    </row>
    <row r="513" spans="2:3" s="48" customFormat="1" ht="10.199999999999999" x14ac:dyDescent="0.2">
      <c r="B513" s="49"/>
      <c r="C513" s="49"/>
    </row>
    <row r="514" spans="2:3" s="48" customFormat="1" ht="10.199999999999999" x14ac:dyDescent="0.2">
      <c r="B514" s="49"/>
      <c r="C514" s="49"/>
    </row>
    <row r="515" spans="2:3" s="48" customFormat="1" ht="10.199999999999999" x14ac:dyDescent="0.2">
      <c r="B515" s="49"/>
      <c r="C515" s="49"/>
    </row>
    <row r="516" spans="2:3" s="48" customFormat="1" ht="10.199999999999999" x14ac:dyDescent="0.2">
      <c r="B516" s="49"/>
      <c r="C516" s="49"/>
    </row>
    <row r="517" spans="2:3" s="48" customFormat="1" ht="10.199999999999999" x14ac:dyDescent="0.2">
      <c r="B517" s="49"/>
      <c r="C517" s="49"/>
    </row>
    <row r="518" spans="2:3" s="48" customFormat="1" ht="10.199999999999999" x14ac:dyDescent="0.2">
      <c r="B518" s="49"/>
      <c r="C518" s="49"/>
    </row>
    <row r="519" spans="2:3" s="48" customFormat="1" ht="10.199999999999999" x14ac:dyDescent="0.2">
      <c r="B519" s="49"/>
      <c r="C519" s="49"/>
    </row>
    <row r="520" spans="2:3" s="48" customFormat="1" ht="10.199999999999999" x14ac:dyDescent="0.2">
      <c r="B520" s="49"/>
      <c r="C520" s="49"/>
    </row>
    <row r="521" spans="2:3" s="48" customFormat="1" ht="10.199999999999999" x14ac:dyDescent="0.2">
      <c r="B521" s="49"/>
      <c r="C521" s="49"/>
    </row>
    <row r="522" spans="2:3" s="48" customFormat="1" ht="10.199999999999999" x14ac:dyDescent="0.2">
      <c r="B522" s="49"/>
      <c r="C522" s="49"/>
    </row>
    <row r="523" spans="2:3" s="48" customFormat="1" ht="10.199999999999999" x14ac:dyDescent="0.2">
      <c r="B523" s="49"/>
      <c r="C523" s="49"/>
    </row>
    <row r="524" spans="2:3" s="48" customFormat="1" ht="10.199999999999999" x14ac:dyDescent="0.2">
      <c r="B524" s="49"/>
      <c r="C524" s="49"/>
    </row>
    <row r="525" spans="2:3" s="48" customFormat="1" ht="10.199999999999999" x14ac:dyDescent="0.2">
      <c r="B525" s="49"/>
      <c r="C525" s="49"/>
    </row>
    <row r="526" spans="2:3" s="48" customFormat="1" ht="10.199999999999999" x14ac:dyDescent="0.2">
      <c r="B526" s="49"/>
      <c r="C526" s="49"/>
    </row>
    <row r="527" spans="2:3" s="48" customFormat="1" ht="10.199999999999999" x14ac:dyDescent="0.2">
      <c r="B527" s="49"/>
      <c r="C527" s="49"/>
    </row>
    <row r="528" spans="2:3" s="48" customFormat="1" ht="10.199999999999999" x14ac:dyDescent="0.2">
      <c r="B528" s="49"/>
      <c r="C528" s="49"/>
    </row>
    <row r="529" spans="2:3" s="48" customFormat="1" ht="10.199999999999999" x14ac:dyDescent="0.2">
      <c r="B529" s="49"/>
      <c r="C529" s="49"/>
    </row>
    <row r="530" spans="2:3" s="48" customFormat="1" ht="10.199999999999999" x14ac:dyDescent="0.2">
      <c r="B530" s="49"/>
      <c r="C530" s="49"/>
    </row>
    <row r="531" spans="2:3" s="48" customFormat="1" ht="10.199999999999999" x14ac:dyDescent="0.2">
      <c r="B531" s="49"/>
      <c r="C531" s="49"/>
    </row>
    <row r="532" spans="2:3" s="48" customFormat="1" ht="10.199999999999999" x14ac:dyDescent="0.2">
      <c r="B532" s="49"/>
      <c r="C532" s="49"/>
    </row>
    <row r="533" spans="2:3" s="48" customFormat="1" ht="10.199999999999999" x14ac:dyDescent="0.2">
      <c r="B533" s="49"/>
      <c r="C533" s="49"/>
    </row>
    <row r="534" spans="2:3" s="48" customFormat="1" ht="10.199999999999999" x14ac:dyDescent="0.2">
      <c r="B534" s="49"/>
      <c r="C534" s="49"/>
    </row>
    <row r="535" spans="2:3" s="48" customFormat="1" ht="10.199999999999999" x14ac:dyDescent="0.2">
      <c r="B535" s="49"/>
      <c r="C535" s="49"/>
    </row>
    <row r="536" spans="2:3" s="48" customFormat="1" ht="10.199999999999999" x14ac:dyDescent="0.2">
      <c r="B536" s="49"/>
      <c r="C536" s="49"/>
    </row>
    <row r="537" spans="2:3" s="48" customFormat="1" ht="10.199999999999999" x14ac:dyDescent="0.2">
      <c r="B537" s="49"/>
      <c r="C537" s="49"/>
    </row>
    <row r="538" spans="2:3" s="48" customFormat="1" ht="10.199999999999999" x14ac:dyDescent="0.2">
      <c r="B538" s="49"/>
      <c r="C538" s="49"/>
    </row>
    <row r="539" spans="2:3" s="48" customFormat="1" ht="10.199999999999999" x14ac:dyDescent="0.2">
      <c r="B539" s="49"/>
      <c r="C539" s="49"/>
    </row>
    <row r="540" spans="2:3" s="48" customFormat="1" ht="10.199999999999999" x14ac:dyDescent="0.2">
      <c r="B540" s="49"/>
      <c r="C540" s="49"/>
    </row>
    <row r="541" spans="2:3" s="48" customFormat="1" ht="10.199999999999999" x14ac:dyDescent="0.2">
      <c r="B541" s="49"/>
      <c r="C541" s="49"/>
    </row>
    <row r="542" spans="2:3" s="48" customFormat="1" ht="10.199999999999999" x14ac:dyDescent="0.2">
      <c r="B542" s="49"/>
      <c r="C542" s="49"/>
    </row>
    <row r="543" spans="2:3" s="48" customFormat="1" ht="10.199999999999999" x14ac:dyDescent="0.2">
      <c r="B543" s="49"/>
      <c r="C543" s="49"/>
    </row>
    <row r="544" spans="2:3" s="48" customFormat="1" ht="10.199999999999999" x14ac:dyDescent="0.2">
      <c r="B544" s="49"/>
      <c r="C544" s="49"/>
    </row>
    <row r="545" spans="2:3" s="48" customFormat="1" ht="10.199999999999999" x14ac:dyDescent="0.2">
      <c r="B545" s="49"/>
      <c r="C545" s="49"/>
    </row>
    <row r="546" spans="2:3" s="48" customFormat="1" ht="10.199999999999999" x14ac:dyDescent="0.2">
      <c r="B546" s="49"/>
      <c r="C546" s="49"/>
    </row>
    <row r="547" spans="2:3" s="48" customFormat="1" ht="10.199999999999999" x14ac:dyDescent="0.2">
      <c r="B547" s="49"/>
      <c r="C547" s="49"/>
    </row>
    <row r="548" spans="2:3" s="48" customFormat="1" ht="10.199999999999999" x14ac:dyDescent="0.2">
      <c r="B548" s="49"/>
      <c r="C548" s="49"/>
    </row>
    <row r="549" spans="2:3" s="48" customFormat="1" ht="10.199999999999999" x14ac:dyDescent="0.2">
      <c r="B549" s="49"/>
      <c r="C549" s="49"/>
    </row>
    <row r="550" spans="2:3" s="48" customFormat="1" ht="10.199999999999999" x14ac:dyDescent="0.2">
      <c r="B550" s="49"/>
      <c r="C550" s="49"/>
    </row>
    <row r="551" spans="2:3" s="48" customFormat="1" ht="10.199999999999999" x14ac:dyDescent="0.2">
      <c r="B551" s="49"/>
      <c r="C551" s="49"/>
    </row>
    <row r="552" spans="2:3" s="48" customFormat="1" ht="10.199999999999999" x14ac:dyDescent="0.2">
      <c r="B552" s="49"/>
      <c r="C552" s="49"/>
    </row>
    <row r="553" spans="2:3" s="48" customFormat="1" ht="10.199999999999999" x14ac:dyDescent="0.2">
      <c r="B553" s="49"/>
      <c r="C553" s="49"/>
    </row>
    <row r="554" spans="2:3" s="48" customFormat="1" ht="10.199999999999999" x14ac:dyDescent="0.2">
      <c r="B554" s="49"/>
      <c r="C554" s="49"/>
    </row>
    <row r="555" spans="2:3" s="48" customFormat="1" ht="10.199999999999999" x14ac:dyDescent="0.2">
      <c r="B555" s="49"/>
      <c r="C555" s="49"/>
    </row>
    <row r="556" spans="2:3" s="48" customFormat="1" ht="10.199999999999999" x14ac:dyDescent="0.2">
      <c r="B556" s="49"/>
      <c r="C556" s="49"/>
    </row>
    <row r="557" spans="2:3" s="48" customFormat="1" ht="10.199999999999999" x14ac:dyDescent="0.2">
      <c r="B557" s="49"/>
      <c r="C557" s="49"/>
    </row>
    <row r="558" spans="2:3" s="48" customFormat="1" ht="10.199999999999999" x14ac:dyDescent="0.2">
      <c r="B558" s="49"/>
      <c r="C558" s="49"/>
    </row>
    <row r="559" spans="2:3" s="48" customFormat="1" ht="10.199999999999999" x14ac:dyDescent="0.2">
      <c r="B559" s="49"/>
      <c r="C559" s="49"/>
    </row>
    <row r="560" spans="2:3" s="48" customFormat="1" ht="10.199999999999999" x14ac:dyDescent="0.2">
      <c r="B560" s="49"/>
      <c r="C560" s="49"/>
    </row>
    <row r="561" spans="2:3" s="48" customFormat="1" ht="10.199999999999999" x14ac:dyDescent="0.2">
      <c r="B561" s="49"/>
      <c r="C561" s="49"/>
    </row>
    <row r="562" spans="2:3" s="48" customFormat="1" ht="10.199999999999999" x14ac:dyDescent="0.2">
      <c r="B562" s="49"/>
      <c r="C562" s="49"/>
    </row>
    <row r="563" spans="2:3" s="48" customFormat="1" ht="10.199999999999999" x14ac:dyDescent="0.2">
      <c r="B563" s="49"/>
      <c r="C563" s="49"/>
    </row>
    <row r="564" spans="2:3" s="48" customFormat="1" ht="10.199999999999999" x14ac:dyDescent="0.2">
      <c r="B564" s="49"/>
      <c r="C564" s="49"/>
    </row>
    <row r="565" spans="2:3" s="48" customFormat="1" ht="10.199999999999999" x14ac:dyDescent="0.2">
      <c r="B565" s="49"/>
      <c r="C565" s="49"/>
    </row>
    <row r="566" spans="2:3" s="48" customFormat="1" ht="10.199999999999999" x14ac:dyDescent="0.2">
      <c r="B566" s="49"/>
      <c r="C566" s="49"/>
    </row>
    <row r="567" spans="2:3" s="48" customFormat="1" ht="10.199999999999999" x14ac:dyDescent="0.2">
      <c r="B567" s="49"/>
      <c r="C567" s="49"/>
    </row>
    <row r="568" spans="2:3" s="48" customFormat="1" ht="10.199999999999999" x14ac:dyDescent="0.2">
      <c r="B568" s="49"/>
      <c r="C568" s="49"/>
    </row>
    <row r="569" spans="2:3" s="48" customFormat="1" ht="10.199999999999999" x14ac:dyDescent="0.2">
      <c r="B569" s="49"/>
      <c r="C569" s="49"/>
    </row>
    <row r="570" spans="2:3" s="48" customFormat="1" ht="10.199999999999999" x14ac:dyDescent="0.2">
      <c r="B570" s="49"/>
      <c r="C570" s="49"/>
    </row>
    <row r="571" spans="2:3" s="48" customFormat="1" ht="10.199999999999999" x14ac:dyDescent="0.2">
      <c r="B571" s="49"/>
      <c r="C571" s="49"/>
    </row>
    <row r="572" spans="2:3" s="48" customFormat="1" ht="10.199999999999999" x14ac:dyDescent="0.2">
      <c r="B572" s="49"/>
      <c r="C572" s="49"/>
    </row>
    <row r="573" spans="2:3" s="48" customFormat="1" ht="10.199999999999999" x14ac:dyDescent="0.2">
      <c r="B573" s="49"/>
      <c r="C573" s="49"/>
    </row>
    <row r="574" spans="2:3" s="48" customFormat="1" ht="10.199999999999999" x14ac:dyDescent="0.2">
      <c r="B574" s="49"/>
      <c r="C574" s="49"/>
    </row>
    <row r="575" spans="2:3" s="48" customFormat="1" ht="10.199999999999999" x14ac:dyDescent="0.2">
      <c r="B575" s="49"/>
      <c r="C575" s="49"/>
    </row>
    <row r="576" spans="2:3" s="48" customFormat="1" ht="10.199999999999999" x14ac:dyDescent="0.2">
      <c r="B576" s="49"/>
      <c r="C576" s="49"/>
    </row>
    <row r="577" spans="2:3" s="48" customFormat="1" ht="10.199999999999999" x14ac:dyDescent="0.2">
      <c r="B577" s="49"/>
      <c r="C577" s="49"/>
    </row>
    <row r="578" spans="2:3" s="48" customFormat="1" ht="10.199999999999999" x14ac:dyDescent="0.2">
      <c r="B578" s="49"/>
      <c r="C578" s="49"/>
    </row>
    <row r="579" spans="2:3" s="48" customFormat="1" ht="10.199999999999999" x14ac:dyDescent="0.2">
      <c r="B579" s="49"/>
      <c r="C579" s="49"/>
    </row>
    <row r="580" spans="2:3" s="48" customFormat="1" ht="10.199999999999999" x14ac:dyDescent="0.2">
      <c r="B580" s="49"/>
      <c r="C580" s="49"/>
    </row>
    <row r="581" spans="2:3" s="48" customFormat="1" ht="10.199999999999999" x14ac:dyDescent="0.2">
      <c r="B581" s="49"/>
      <c r="C581" s="49"/>
    </row>
    <row r="582" spans="2:3" s="48" customFormat="1" ht="10.199999999999999" x14ac:dyDescent="0.2">
      <c r="B582" s="49"/>
      <c r="C582" s="49"/>
    </row>
    <row r="583" spans="2:3" s="48" customFormat="1" ht="10.199999999999999" x14ac:dyDescent="0.2">
      <c r="B583" s="49"/>
      <c r="C583" s="49"/>
    </row>
    <row r="584" spans="2:3" s="48" customFormat="1" ht="10.199999999999999" x14ac:dyDescent="0.2">
      <c r="B584" s="49"/>
      <c r="C584" s="49"/>
    </row>
    <row r="585" spans="2:3" s="48" customFormat="1" ht="10.199999999999999" x14ac:dyDescent="0.2">
      <c r="B585" s="49"/>
      <c r="C585" s="49"/>
    </row>
    <row r="586" spans="2:3" s="48" customFormat="1" ht="10.199999999999999" x14ac:dyDescent="0.2">
      <c r="B586" s="49"/>
      <c r="C586" s="49"/>
    </row>
    <row r="587" spans="2:3" s="48" customFormat="1" ht="10.199999999999999" x14ac:dyDescent="0.2">
      <c r="B587" s="49"/>
      <c r="C587" s="49"/>
    </row>
    <row r="588" spans="2:3" s="48" customFormat="1" ht="10.199999999999999" x14ac:dyDescent="0.2">
      <c r="B588" s="49"/>
      <c r="C588" s="49"/>
    </row>
    <row r="589" spans="2:3" s="48" customFormat="1" ht="10.199999999999999" x14ac:dyDescent="0.2">
      <c r="B589" s="49"/>
      <c r="C589" s="49"/>
    </row>
    <row r="590" spans="2:3" s="48" customFormat="1" ht="10.199999999999999" x14ac:dyDescent="0.2">
      <c r="B590" s="49"/>
      <c r="C590" s="49"/>
    </row>
    <row r="591" spans="2:3" s="48" customFormat="1" ht="10.199999999999999" x14ac:dyDescent="0.2">
      <c r="B591" s="49"/>
      <c r="C591" s="49"/>
    </row>
    <row r="592" spans="2:3" s="48" customFormat="1" ht="10.199999999999999" x14ac:dyDescent="0.2">
      <c r="B592" s="49"/>
      <c r="C592" s="49"/>
    </row>
    <row r="593" spans="2:3" s="48" customFormat="1" ht="10.199999999999999" x14ac:dyDescent="0.2">
      <c r="B593" s="49"/>
      <c r="C593" s="49"/>
    </row>
    <row r="594" spans="2:3" s="48" customFormat="1" ht="10.199999999999999" x14ac:dyDescent="0.2">
      <c r="B594" s="49"/>
      <c r="C594" s="49"/>
    </row>
    <row r="595" spans="2:3" s="48" customFormat="1" ht="10.199999999999999" x14ac:dyDescent="0.2">
      <c r="B595" s="49"/>
      <c r="C595" s="49"/>
    </row>
    <row r="596" spans="2:3" s="48" customFormat="1" ht="10.199999999999999" x14ac:dyDescent="0.2">
      <c r="B596" s="49"/>
      <c r="C596" s="49"/>
    </row>
    <row r="597" spans="2:3" s="48" customFormat="1" ht="10.199999999999999" x14ac:dyDescent="0.2">
      <c r="B597" s="49"/>
      <c r="C597" s="49"/>
    </row>
    <row r="598" spans="2:3" s="48" customFormat="1" ht="10.199999999999999" x14ac:dyDescent="0.2">
      <c r="B598" s="49"/>
      <c r="C598" s="49"/>
    </row>
    <row r="599" spans="2:3" s="48" customFormat="1" ht="10.199999999999999" x14ac:dyDescent="0.2">
      <c r="B599" s="49"/>
      <c r="C599" s="49"/>
    </row>
    <row r="600" spans="2:3" s="48" customFormat="1" ht="10.199999999999999" x14ac:dyDescent="0.2">
      <c r="B600" s="49"/>
      <c r="C600" s="49"/>
    </row>
    <row r="601" spans="2:3" s="48" customFormat="1" ht="10.199999999999999" x14ac:dyDescent="0.2">
      <c r="B601" s="49"/>
      <c r="C601" s="49"/>
    </row>
    <row r="602" spans="2:3" s="48" customFormat="1" ht="10.199999999999999" x14ac:dyDescent="0.2">
      <c r="B602" s="49"/>
      <c r="C602" s="49"/>
    </row>
    <row r="603" spans="2:3" s="48" customFormat="1" ht="10.199999999999999" x14ac:dyDescent="0.2">
      <c r="B603" s="49"/>
      <c r="C603" s="49"/>
    </row>
    <row r="604" spans="2:3" s="48" customFormat="1" ht="10.199999999999999" x14ac:dyDescent="0.2">
      <c r="B604" s="49"/>
      <c r="C604" s="49"/>
    </row>
    <row r="605" spans="2:3" s="48" customFormat="1" ht="10.199999999999999" x14ac:dyDescent="0.2">
      <c r="B605" s="49"/>
      <c r="C605" s="49"/>
    </row>
    <row r="606" spans="2:3" s="48" customFormat="1" ht="10.199999999999999" x14ac:dyDescent="0.2">
      <c r="B606" s="49"/>
      <c r="C606" s="49"/>
    </row>
    <row r="607" spans="2:3" s="48" customFormat="1" ht="10.199999999999999" x14ac:dyDescent="0.2">
      <c r="B607" s="49"/>
      <c r="C607" s="49"/>
    </row>
    <row r="608" spans="2:3" s="48" customFormat="1" ht="10.199999999999999" x14ac:dyDescent="0.2">
      <c r="B608" s="49"/>
      <c r="C608" s="49"/>
    </row>
    <row r="609" spans="1:11" s="48" customFormat="1" ht="10.199999999999999" x14ac:dyDescent="0.2">
      <c r="B609" s="49"/>
      <c r="C609" s="49"/>
    </row>
    <row r="610" spans="1:11" s="48" customFormat="1" ht="10.199999999999999" x14ac:dyDescent="0.2">
      <c r="B610" s="49"/>
      <c r="C610" s="49"/>
    </row>
    <row r="611" spans="1:11" s="48" customFormat="1" ht="10.199999999999999" x14ac:dyDescent="0.2">
      <c r="B611" s="49"/>
      <c r="C611" s="49"/>
    </row>
    <row r="612" spans="1:11" s="48" customFormat="1" ht="10.199999999999999" x14ac:dyDescent="0.2">
      <c r="B612" s="49"/>
      <c r="C612" s="49"/>
    </row>
    <row r="613" spans="1:11" s="48" customFormat="1" ht="10.199999999999999" x14ac:dyDescent="0.2">
      <c r="B613" s="49"/>
      <c r="C613" s="49"/>
    </row>
    <row r="614" spans="1:11" s="48" customFormat="1" ht="10.199999999999999" x14ac:dyDescent="0.2">
      <c r="B614" s="49"/>
      <c r="C614" s="49"/>
    </row>
    <row r="615" spans="1:11" s="48" customFormat="1" ht="10.199999999999999" x14ac:dyDescent="0.2">
      <c r="B615" s="49"/>
      <c r="C615" s="49"/>
    </row>
    <row r="616" spans="1:11" s="48" customFormat="1" ht="10.199999999999999" x14ac:dyDescent="0.2">
      <c r="B616" s="49"/>
      <c r="C616" s="49"/>
    </row>
    <row r="617" spans="1:11" s="48" customFormat="1" ht="10.199999999999999" x14ac:dyDescent="0.2">
      <c r="B617" s="49"/>
      <c r="C617" s="49"/>
    </row>
    <row r="618" spans="1:11" s="48" customFormat="1" x14ac:dyDescent="0.25">
      <c r="A618" s="45"/>
      <c r="B618" s="47"/>
      <c r="C618" s="47"/>
      <c r="D618" s="45"/>
      <c r="E618" s="45"/>
      <c r="F618" s="45"/>
      <c r="G618" s="45"/>
      <c r="H618" s="45"/>
      <c r="I618" s="45"/>
      <c r="J618" s="45"/>
      <c r="K618" s="45"/>
    </row>
    <row r="619" spans="1:11" s="48" customFormat="1" x14ac:dyDescent="0.25">
      <c r="A619" s="45"/>
      <c r="B619" s="47"/>
      <c r="C619" s="47"/>
      <c r="D619" s="45"/>
      <c r="E619" s="45"/>
      <c r="F619" s="45"/>
      <c r="G619" s="45"/>
      <c r="H619" s="45"/>
      <c r="I619" s="45"/>
      <c r="J619" s="45"/>
      <c r="K619" s="45"/>
    </row>
    <row r="620" spans="1:11" s="48" customFormat="1" x14ac:dyDescent="0.25">
      <c r="A620" s="45"/>
      <c r="B620" s="47"/>
      <c r="C620" s="47"/>
      <c r="D620" s="45"/>
      <c r="E620" s="45"/>
      <c r="F620" s="45"/>
      <c r="G620" s="45"/>
      <c r="H620" s="45"/>
      <c r="I620" s="45"/>
      <c r="J620" s="45"/>
      <c r="K620" s="45"/>
    </row>
    <row r="621" spans="1:11" s="48" customFormat="1" x14ac:dyDescent="0.25">
      <c r="A621" s="45"/>
      <c r="B621" s="47"/>
      <c r="C621" s="47"/>
      <c r="D621" s="45"/>
      <c r="E621" s="45"/>
      <c r="F621" s="45"/>
      <c r="G621" s="45"/>
      <c r="H621" s="45"/>
      <c r="I621" s="45"/>
      <c r="J621" s="45"/>
      <c r="K621" s="45"/>
    </row>
    <row r="622" spans="1:11" s="48" customFormat="1" x14ac:dyDescent="0.25">
      <c r="A622" s="45"/>
      <c r="B622" s="47"/>
      <c r="C622" s="47"/>
      <c r="D622" s="45"/>
      <c r="E622" s="45"/>
      <c r="F622" s="45"/>
      <c r="G622" s="45"/>
      <c r="H622" s="45"/>
      <c r="I622" s="45"/>
      <c r="J622" s="45"/>
      <c r="K622" s="45"/>
    </row>
    <row r="623" spans="1:11" s="48" customFormat="1" x14ac:dyDescent="0.25">
      <c r="A623" s="45"/>
      <c r="B623" s="47"/>
      <c r="C623" s="47"/>
      <c r="D623" s="45"/>
      <c r="E623" s="45"/>
      <c r="F623" s="45"/>
      <c r="G623" s="45"/>
      <c r="H623" s="45"/>
      <c r="I623" s="45"/>
      <c r="J623" s="45"/>
      <c r="K623" s="45"/>
    </row>
    <row r="624" spans="1:11" s="48" customFormat="1" x14ac:dyDescent="0.25">
      <c r="A624" s="45"/>
      <c r="B624" s="47"/>
      <c r="C624" s="47"/>
      <c r="D624" s="45"/>
      <c r="E624" s="45"/>
      <c r="F624" s="45"/>
      <c r="G624" s="45"/>
      <c r="H624" s="45"/>
      <c r="I624" s="45"/>
      <c r="J624" s="45"/>
      <c r="K624" s="45"/>
    </row>
    <row r="625" spans="1:11" s="48" customFormat="1" x14ac:dyDescent="0.25">
      <c r="A625" s="45"/>
      <c r="B625" s="47"/>
      <c r="C625" s="47"/>
      <c r="D625" s="45"/>
      <c r="E625" s="45"/>
      <c r="F625" s="45"/>
      <c r="G625" s="45"/>
      <c r="H625" s="45"/>
      <c r="I625" s="45"/>
      <c r="J625" s="45"/>
      <c r="K625" s="45"/>
    </row>
    <row r="626" spans="1:11" s="48" customFormat="1" x14ac:dyDescent="0.25">
      <c r="A626" s="45"/>
      <c r="B626" s="47"/>
      <c r="C626" s="47"/>
      <c r="D626" s="45"/>
      <c r="E626" s="45"/>
      <c r="F626" s="45"/>
      <c r="G626" s="45"/>
      <c r="H626" s="45"/>
      <c r="I626" s="45"/>
      <c r="J626" s="45"/>
      <c r="K626" s="45"/>
    </row>
    <row r="627" spans="1:11" s="48" customFormat="1" x14ac:dyDescent="0.25">
      <c r="A627" s="45"/>
      <c r="B627" s="47"/>
      <c r="C627" s="47"/>
      <c r="D627" s="45"/>
      <c r="E627" s="45"/>
      <c r="F627" s="45"/>
      <c r="G627" s="45"/>
      <c r="H627" s="45"/>
      <c r="I627" s="45"/>
      <c r="J627" s="45"/>
      <c r="K627" s="45"/>
    </row>
    <row r="628" spans="1:11" s="48" customFormat="1" x14ac:dyDescent="0.25">
      <c r="A628" s="45"/>
      <c r="B628" s="47"/>
      <c r="C628" s="47"/>
      <c r="D628" s="45"/>
      <c r="E628" s="45"/>
      <c r="F628" s="45"/>
      <c r="G628" s="45"/>
      <c r="H628" s="45"/>
      <c r="I628" s="45"/>
      <c r="J628" s="45"/>
      <c r="K628" s="45"/>
    </row>
    <row r="629" spans="1:11" s="48" customFormat="1" x14ac:dyDescent="0.25">
      <c r="A629" s="45"/>
      <c r="B629" s="47"/>
      <c r="C629" s="47"/>
      <c r="D629" s="45"/>
      <c r="E629" s="45"/>
      <c r="F629" s="45"/>
      <c r="G629" s="45"/>
      <c r="H629" s="45"/>
      <c r="I629" s="45"/>
      <c r="J629" s="45"/>
      <c r="K629" s="45"/>
    </row>
    <row r="630" spans="1:11" s="48" customFormat="1" x14ac:dyDescent="0.25">
      <c r="A630" s="45"/>
      <c r="B630" s="47"/>
      <c r="C630" s="47"/>
      <c r="D630" s="45"/>
      <c r="E630" s="45"/>
      <c r="F630" s="45"/>
      <c r="G630" s="45"/>
      <c r="H630" s="45"/>
      <c r="I630" s="45"/>
      <c r="J630" s="45"/>
      <c r="K630" s="45"/>
    </row>
    <row r="631" spans="1:11" s="48" customFormat="1" x14ac:dyDescent="0.25">
      <c r="A631" s="45"/>
      <c r="B631" s="47"/>
      <c r="C631" s="47"/>
      <c r="D631" s="45"/>
      <c r="E631" s="45"/>
      <c r="F631" s="45"/>
      <c r="G631" s="45"/>
      <c r="H631" s="45"/>
      <c r="I631" s="45"/>
      <c r="J631" s="45"/>
      <c r="K631" s="45"/>
    </row>
    <row r="632" spans="1:11" s="48" customFormat="1" x14ac:dyDescent="0.25">
      <c r="A632" s="45"/>
      <c r="B632" s="47"/>
      <c r="C632" s="47"/>
      <c r="D632" s="45"/>
      <c r="E632" s="45"/>
      <c r="F632" s="45"/>
      <c r="G632" s="45"/>
      <c r="H632" s="45"/>
      <c r="I632" s="45"/>
      <c r="J632" s="45"/>
      <c r="K632" s="45"/>
    </row>
    <row r="633" spans="1:11" s="48" customFormat="1" x14ac:dyDescent="0.25">
      <c r="A633" s="45"/>
      <c r="B633" s="47"/>
      <c r="C633" s="47"/>
      <c r="D633" s="45"/>
      <c r="E633" s="45"/>
      <c r="F633" s="45"/>
      <c r="G633" s="45"/>
      <c r="H633" s="45"/>
      <c r="I633" s="45"/>
      <c r="J633" s="45"/>
      <c r="K633" s="45"/>
    </row>
    <row r="634" spans="1:11" s="48" customFormat="1" x14ac:dyDescent="0.25">
      <c r="A634" s="45"/>
      <c r="B634" s="47"/>
      <c r="C634" s="47"/>
      <c r="D634" s="45"/>
      <c r="E634" s="45"/>
      <c r="F634" s="45"/>
      <c r="G634" s="45"/>
      <c r="H634" s="45"/>
      <c r="I634" s="45"/>
      <c r="J634" s="45"/>
      <c r="K634" s="45"/>
    </row>
    <row r="635" spans="1:11" s="48" customFormat="1" x14ac:dyDescent="0.25">
      <c r="A635" s="45"/>
      <c r="B635" s="47"/>
      <c r="C635" s="47"/>
      <c r="D635" s="45"/>
      <c r="E635" s="45"/>
      <c r="F635" s="45"/>
      <c r="G635" s="45"/>
      <c r="H635" s="45"/>
      <c r="I635" s="45"/>
      <c r="J635" s="45"/>
      <c r="K635" s="45"/>
    </row>
    <row r="636" spans="1:11" s="48" customFormat="1" x14ac:dyDescent="0.25">
      <c r="A636" s="45"/>
      <c r="B636" s="47"/>
      <c r="C636" s="47"/>
      <c r="D636" s="45"/>
      <c r="E636" s="45"/>
      <c r="F636" s="45"/>
      <c r="G636" s="45"/>
      <c r="H636" s="45"/>
      <c r="I636" s="45"/>
      <c r="J636" s="45"/>
      <c r="K636" s="45"/>
    </row>
    <row r="637" spans="1:11" s="48" customFormat="1" x14ac:dyDescent="0.25">
      <c r="A637" s="45"/>
      <c r="B637" s="47"/>
      <c r="C637" s="47"/>
      <c r="D637" s="45"/>
      <c r="E637" s="45"/>
      <c r="F637" s="45"/>
      <c r="G637" s="45"/>
      <c r="H637" s="45"/>
      <c r="I637" s="45"/>
      <c r="J637" s="45"/>
      <c r="K637" s="45"/>
    </row>
    <row r="638" spans="1:11" s="48" customFormat="1" x14ac:dyDescent="0.25">
      <c r="A638" s="45"/>
      <c r="B638" s="47"/>
      <c r="C638" s="47"/>
      <c r="D638" s="45"/>
      <c r="E638" s="45"/>
      <c r="F638" s="45"/>
      <c r="G638" s="45"/>
      <c r="H638" s="45"/>
      <c r="I638" s="45"/>
      <c r="J638" s="45"/>
      <c r="K638" s="45"/>
    </row>
    <row r="639" spans="1:11" s="48" customFormat="1" x14ac:dyDescent="0.25">
      <c r="A639" s="45"/>
      <c r="B639" s="47"/>
      <c r="C639" s="47"/>
      <c r="D639" s="45"/>
      <c r="E639" s="45"/>
      <c r="F639" s="45"/>
      <c r="G639" s="45"/>
      <c r="H639" s="45"/>
      <c r="I639" s="45"/>
      <c r="J639" s="45"/>
      <c r="K639" s="45"/>
    </row>
    <row r="640" spans="1:11" s="48" customFormat="1" x14ac:dyDescent="0.25">
      <c r="A640" s="45"/>
      <c r="B640" s="47"/>
      <c r="C640" s="47"/>
      <c r="D640" s="45"/>
      <c r="E640" s="45"/>
      <c r="F640" s="45"/>
      <c r="G640" s="45"/>
      <c r="H640" s="45"/>
      <c r="I640" s="45"/>
      <c r="J640" s="45"/>
      <c r="K640" s="45"/>
    </row>
    <row r="641" spans="1:11" s="48" customFormat="1" x14ac:dyDescent="0.25">
      <c r="A641" s="45"/>
      <c r="B641" s="47"/>
      <c r="C641" s="47"/>
      <c r="D641" s="45"/>
      <c r="E641" s="45"/>
      <c r="F641" s="45"/>
      <c r="G641" s="45"/>
      <c r="H641" s="45"/>
      <c r="I641" s="45"/>
      <c r="J641" s="45"/>
      <c r="K641" s="45"/>
    </row>
    <row r="642" spans="1:11" s="48" customFormat="1" x14ac:dyDescent="0.25">
      <c r="A642" s="45"/>
      <c r="B642" s="47"/>
      <c r="C642" s="47"/>
      <c r="D642" s="45"/>
      <c r="E642" s="45"/>
      <c r="F642" s="45"/>
      <c r="G642" s="45"/>
      <c r="H642" s="45"/>
      <c r="I642" s="45"/>
      <c r="J642" s="45"/>
      <c r="K642" s="45"/>
    </row>
    <row r="643" spans="1:11" s="48" customFormat="1" x14ac:dyDescent="0.25">
      <c r="A643" s="45"/>
      <c r="B643" s="47"/>
      <c r="C643" s="47"/>
      <c r="D643" s="45"/>
      <c r="E643" s="45"/>
      <c r="F643" s="45"/>
      <c r="G643" s="45"/>
      <c r="H643" s="45"/>
      <c r="I643" s="45"/>
      <c r="J643" s="45"/>
      <c r="K643" s="45"/>
    </row>
    <row r="644" spans="1:11" s="48" customFormat="1" x14ac:dyDescent="0.25">
      <c r="A644" s="45"/>
      <c r="B644" s="47"/>
      <c r="C644" s="47"/>
      <c r="D644" s="45"/>
      <c r="E644" s="45"/>
      <c r="F644" s="45"/>
      <c r="G644" s="45"/>
      <c r="H644" s="45"/>
      <c r="I644" s="45"/>
      <c r="J644" s="45"/>
      <c r="K644" s="45"/>
    </row>
    <row r="645" spans="1:11" s="48" customFormat="1" x14ac:dyDescent="0.25">
      <c r="A645" s="45"/>
      <c r="B645" s="47"/>
      <c r="C645" s="47"/>
      <c r="D645" s="45"/>
      <c r="E645" s="45"/>
      <c r="F645" s="45"/>
      <c r="G645" s="45"/>
      <c r="H645" s="45"/>
      <c r="I645" s="45"/>
      <c r="J645" s="45"/>
      <c r="K645" s="45"/>
    </row>
    <row r="646" spans="1:11" s="48" customFormat="1" x14ac:dyDescent="0.25">
      <c r="A646" s="45"/>
      <c r="B646" s="47"/>
      <c r="C646" s="47"/>
      <c r="D646" s="45"/>
      <c r="E646" s="45"/>
      <c r="F646" s="45"/>
      <c r="G646" s="45"/>
      <c r="H646" s="45"/>
      <c r="I646" s="45"/>
      <c r="J646" s="45"/>
      <c r="K646" s="45"/>
    </row>
    <row r="647" spans="1:11" s="48" customFormat="1" x14ac:dyDescent="0.25">
      <c r="A647" s="45"/>
      <c r="B647" s="47"/>
      <c r="C647" s="47"/>
      <c r="D647" s="45"/>
      <c r="E647" s="45"/>
      <c r="F647" s="45"/>
      <c r="G647" s="45"/>
      <c r="H647" s="45"/>
      <c r="I647" s="45"/>
      <c r="J647" s="45"/>
      <c r="K647" s="45"/>
    </row>
    <row r="648" spans="1:11" s="48" customFormat="1" x14ac:dyDescent="0.25">
      <c r="A648" s="45"/>
      <c r="B648" s="47"/>
      <c r="C648" s="47"/>
      <c r="D648" s="45"/>
      <c r="E648" s="45"/>
      <c r="F648" s="45"/>
      <c r="G648" s="45"/>
      <c r="H648" s="45"/>
      <c r="I648" s="45"/>
      <c r="J648" s="45"/>
      <c r="K648" s="45"/>
    </row>
    <row r="649" spans="1:11" s="48" customFormat="1" x14ac:dyDescent="0.25">
      <c r="A649" s="45"/>
      <c r="B649" s="47"/>
      <c r="C649" s="47"/>
      <c r="D649" s="45"/>
      <c r="E649" s="45"/>
      <c r="F649" s="45"/>
      <c r="G649" s="45"/>
      <c r="H649" s="45"/>
      <c r="I649" s="45"/>
      <c r="J649" s="45"/>
      <c r="K649" s="45"/>
    </row>
    <row r="650" spans="1:11" s="48" customFormat="1" x14ac:dyDescent="0.25">
      <c r="A650" s="45"/>
      <c r="B650" s="47"/>
      <c r="C650" s="47"/>
      <c r="D650" s="45"/>
      <c r="E650" s="45"/>
      <c r="F650" s="45"/>
      <c r="G650" s="45"/>
      <c r="H650" s="45"/>
      <c r="I650" s="45"/>
      <c r="J650" s="45"/>
      <c r="K650" s="45"/>
    </row>
    <row r="651" spans="1:11" s="48" customFormat="1" x14ac:dyDescent="0.25">
      <c r="A651" s="45"/>
      <c r="B651" s="47"/>
      <c r="C651" s="47"/>
      <c r="D651" s="45"/>
      <c r="E651" s="45"/>
      <c r="F651" s="45"/>
      <c r="G651" s="45"/>
      <c r="H651" s="45"/>
      <c r="I651" s="45"/>
      <c r="J651" s="45"/>
      <c r="K651" s="45"/>
    </row>
    <row r="652" spans="1:11" s="48" customFormat="1" x14ac:dyDescent="0.25">
      <c r="A652" s="45"/>
      <c r="B652" s="47"/>
      <c r="C652" s="47"/>
      <c r="D652" s="45"/>
      <c r="E652" s="45"/>
      <c r="F652" s="45"/>
      <c r="G652" s="45"/>
      <c r="H652" s="45"/>
      <c r="I652" s="45"/>
      <c r="J652" s="45"/>
      <c r="K652" s="45"/>
    </row>
    <row r="653" spans="1:11" s="48" customFormat="1" x14ac:dyDescent="0.25">
      <c r="A653" s="45"/>
      <c r="B653" s="47"/>
      <c r="C653" s="47"/>
      <c r="D653" s="45"/>
      <c r="E653" s="45"/>
      <c r="F653" s="45"/>
      <c r="G653" s="45"/>
      <c r="H653" s="45"/>
      <c r="I653" s="45"/>
      <c r="J653" s="45"/>
      <c r="K653" s="45"/>
    </row>
    <row r="654" spans="1:11" s="48" customFormat="1" x14ac:dyDescent="0.25">
      <c r="A654" s="45"/>
      <c r="B654" s="47"/>
      <c r="C654" s="47"/>
      <c r="D654" s="45"/>
      <c r="E654" s="45"/>
      <c r="F654" s="45"/>
      <c r="G654" s="45"/>
      <c r="H654" s="45"/>
      <c r="I654" s="45"/>
      <c r="J654" s="45"/>
      <c r="K654" s="45"/>
    </row>
    <row r="655" spans="1:11" s="48" customFormat="1" x14ac:dyDescent="0.25">
      <c r="A655" s="45"/>
      <c r="B655" s="47"/>
      <c r="C655" s="47"/>
      <c r="D655" s="45"/>
      <c r="E655" s="45"/>
      <c r="F655" s="45"/>
      <c r="G655" s="45"/>
      <c r="H655" s="45"/>
      <c r="I655" s="45"/>
      <c r="J655" s="45"/>
      <c r="K655" s="45"/>
    </row>
    <row r="656" spans="1:11" s="48" customFormat="1" x14ac:dyDescent="0.25">
      <c r="A656" s="45"/>
      <c r="B656" s="47"/>
      <c r="C656" s="47"/>
      <c r="D656" s="45"/>
      <c r="E656" s="45"/>
      <c r="F656" s="45"/>
      <c r="G656" s="45"/>
      <c r="H656" s="45"/>
      <c r="I656" s="45"/>
      <c r="J656" s="45"/>
      <c r="K656" s="45"/>
    </row>
    <row r="657" spans="1:11" s="48" customFormat="1" x14ac:dyDescent="0.25">
      <c r="A657" s="45"/>
      <c r="B657" s="47"/>
      <c r="C657" s="47"/>
      <c r="D657" s="45"/>
      <c r="E657" s="45"/>
      <c r="F657" s="45"/>
      <c r="G657" s="45"/>
      <c r="H657" s="45"/>
      <c r="I657" s="45"/>
      <c r="J657" s="45"/>
      <c r="K657" s="45"/>
    </row>
    <row r="658" spans="1:11" s="48" customFormat="1" x14ac:dyDescent="0.25">
      <c r="A658" s="45"/>
      <c r="B658" s="47"/>
      <c r="C658" s="47"/>
      <c r="D658" s="45"/>
      <c r="E658" s="45"/>
      <c r="F658" s="45"/>
      <c r="G658" s="45"/>
      <c r="H658" s="45"/>
      <c r="I658" s="45"/>
      <c r="J658" s="45"/>
      <c r="K658" s="45"/>
    </row>
    <row r="659" spans="1:11" s="48" customFormat="1" x14ac:dyDescent="0.25">
      <c r="A659" s="45"/>
      <c r="B659" s="47"/>
      <c r="C659" s="47"/>
      <c r="D659" s="45"/>
      <c r="E659" s="45"/>
      <c r="F659" s="45"/>
      <c r="G659" s="45"/>
      <c r="H659" s="45"/>
      <c r="I659" s="45"/>
      <c r="J659" s="45"/>
      <c r="K659" s="45"/>
    </row>
    <row r="660" spans="1:11" s="48" customFormat="1" x14ac:dyDescent="0.25">
      <c r="A660" s="45"/>
      <c r="B660" s="47"/>
      <c r="C660" s="47"/>
      <c r="D660" s="45"/>
      <c r="E660" s="45"/>
      <c r="F660" s="45"/>
      <c r="G660" s="45"/>
      <c r="H660" s="45"/>
      <c r="I660" s="45"/>
      <c r="J660" s="45"/>
      <c r="K660" s="45"/>
    </row>
    <row r="661" spans="1:11" s="48" customFormat="1" x14ac:dyDescent="0.25">
      <c r="A661" s="45"/>
      <c r="B661" s="47"/>
      <c r="C661" s="47"/>
      <c r="D661" s="45"/>
      <c r="E661" s="45"/>
      <c r="F661" s="45"/>
      <c r="G661" s="45"/>
      <c r="H661" s="45"/>
      <c r="I661" s="45"/>
      <c r="J661" s="45"/>
      <c r="K661" s="45"/>
    </row>
    <row r="662" spans="1:11" s="48" customFormat="1" x14ac:dyDescent="0.25">
      <c r="A662" s="45"/>
      <c r="B662" s="47"/>
      <c r="C662" s="47"/>
      <c r="D662" s="45"/>
      <c r="E662" s="45"/>
      <c r="F662" s="45"/>
      <c r="G662" s="45"/>
      <c r="H662" s="45"/>
      <c r="I662" s="45"/>
      <c r="J662" s="45"/>
      <c r="K662" s="45"/>
    </row>
    <row r="663" spans="1:11" s="48" customFormat="1" x14ac:dyDescent="0.25">
      <c r="A663" s="45"/>
      <c r="B663" s="47"/>
      <c r="C663" s="47"/>
      <c r="D663" s="45"/>
      <c r="E663" s="45"/>
      <c r="F663" s="45"/>
      <c r="G663" s="45"/>
      <c r="H663" s="45"/>
      <c r="I663" s="45"/>
      <c r="J663" s="45"/>
      <c r="K663" s="45"/>
    </row>
    <row r="664" spans="1:11" s="48" customFormat="1" x14ac:dyDescent="0.25">
      <c r="A664" s="45"/>
      <c r="B664" s="47"/>
      <c r="C664" s="47"/>
      <c r="D664" s="45"/>
      <c r="E664" s="45"/>
      <c r="F664" s="45"/>
      <c r="G664" s="45"/>
      <c r="H664" s="45"/>
      <c r="I664" s="45"/>
      <c r="J664" s="45"/>
      <c r="K664" s="45"/>
    </row>
    <row r="665" spans="1:11" s="48" customFormat="1" x14ac:dyDescent="0.25">
      <c r="A665" s="45"/>
      <c r="B665" s="47"/>
      <c r="C665" s="47"/>
      <c r="D665" s="45"/>
      <c r="E665" s="45"/>
      <c r="F665" s="45"/>
      <c r="G665" s="45"/>
      <c r="H665" s="45"/>
      <c r="I665" s="45"/>
      <c r="J665" s="45"/>
      <c r="K665" s="45"/>
    </row>
    <row r="666" spans="1:11" s="48" customFormat="1" x14ac:dyDescent="0.25">
      <c r="A666" s="45"/>
      <c r="B666" s="47"/>
      <c r="C666" s="47"/>
      <c r="D666" s="45"/>
      <c r="E666" s="45"/>
      <c r="F666" s="45"/>
      <c r="G666" s="45"/>
      <c r="H666" s="45"/>
      <c r="I666" s="45"/>
      <c r="J666" s="45"/>
      <c r="K666" s="45"/>
    </row>
    <row r="667" spans="1:11" s="48" customFormat="1" x14ac:dyDescent="0.25">
      <c r="A667" s="45"/>
      <c r="B667" s="47"/>
      <c r="C667" s="47"/>
      <c r="D667" s="45"/>
      <c r="E667" s="45"/>
      <c r="F667" s="45"/>
      <c r="G667" s="45"/>
      <c r="H667" s="45"/>
      <c r="I667" s="45"/>
      <c r="J667" s="45"/>
      <c r="K667" s="45"/>
    </row>
    <row r="668" spans="1:11" s="48" customFormat="1" x14ac:dyDescent="0.25">
      <c r="A668" s="45"/>
      <c r="B668" s="47"/>
      <c r="C668" s="47"/>
      <c r="D668" s="45"/>
      <c r="E668" s="45"/>
      <c r="F668" s="45"/>
      <c r="G668" s="45"/>
      <c r="H668" s="45"/>
      <c r="I668" s="45"/>
      <c r="J668" s="45"/>
      <c r="K668" s="45"/>
    </row>
    <row r="669" spans="1:11" s="48" customFormat="1" x14ac:dyDescent="0.25">
      <c r="A669" s="45"/>
      <c r="B669" s="47"/>
      <c r="C669" s="47"/>
      <c r="D669" s="45"/>
      <c r="E669" s="45"/>
      <c r="F669" s="45"/>
      <c r="G669" s="45"/>
      <c r="H669" s="45"/>
      <c r="I669" s="45"/>
      <c r="J669" s="45"/>
      <c r="K669" s="45"/>
    </row>
    <row r="670" spans="1:11" s="48" customFormat="1" x14ac:dyDescent="0.25">
      <c r="A670" s="45"/>
      <c r="B670" s="47"/>
      <c r="C670" s="47"/>
      <c r="D670" s="45"/>
      <c r="E670" s="45"/>
      <c r="F670" s="45"/>
      <c r="G670" s="45"/>
      <c r="H670" s="45"/>
      <c r="I670" s="45"/>
      <c r="J670" s="45"/>
      <c r="K670" s="45"/>
    </row>
    <row r="671" spans="1:11" s="48" customFormat="1" x14ac:dyDescent="0.25">
      <c r="A671" s="45"/>
      <c r="B671" s="47"/>
      <c r="C671" s="47"/>
      <c r="D671" s="45"/>
      <c r="E671" s="45"/>
      <c r="F671" s="45"/>
      <c r="G671" s="45"/>
      <c r="H671" s="45"/>
      <c r="I671" s="45"/>
      <c r="J671" s="45"/>
      <c r="K671" s="45"/>
    </row>
    <row r="672" spans="1:11" s="48" customFormat="1" x14ac:dyDescent="0.25">
      <c r="A672" s="45"/>
      <c r="B672" s="47"/>
      <c r="C672" s="47"/>
      <c r="D672" s="45"/>
      <c r="E672" s="45"/>
      <c r="F672" s="45"/>
      <c r="G672" s="45"/>
      <c r="H672" s="45"/>
      <c r="I672" s="45"/>
      <c r="J672" s="45"/>
      <c r="K672" s="45"/>
    </row>
    <row r="673" spans="1:11" s="48" customFormat="1" x14ac:dyDescent="0.25">
      <c r="A673" s="45"/>
      <c r="B673" s="47"/>
      <c r="C673" s="47"/>
      <c r="D673" s="45"/>
      <c r="E673" s="45"/>
      <c r="F673" s="45"/>
      <c r="G673" s="45"/>
      <c r="H673" s="45"/>
      <c r="I673" s="45"/>
      <c r="J673" s="45"/>
      <c r="K673" s="45"/>
    </row>
  </sheetData>
  <sheetProtection algorithmName="SHA-512" hashValue="UJq5hyulteGJGgjf+TjYFlBw0OY9pCPyPdGMSJSuhHlb8Q14r5hZWCfN1jy1kTU7aPnjanLi7JnWMpyKrqrwdA==" saltValue="57p2++k+rFfk041+NIj8fA==" spinCount="100000" sheet="1" objects="1" scenarios="1"/>
  <conditionalFormatting sqref="F4:AZ4">
    <cfRule type="expression" dxfId="11" priority="8">
      <formula>F4&lt;&gt;""</formula>
    </cfRule>
  </conditionalFormatting>
  <conditionalFormatting sqref="F5:AZ5">
    <cfRule type="expression" dxfId="10" priority="7">
      <formula>F4&lt;&gt;""</formula>
    </cfRule>
  </conditionalFormatting>
  <conditionalFormatting sqref="F6:AZ6">
    <cfRule type="expression" dxfId="9" priority="6">
      <formula>F4&lt;&gt;""</formula>
    </cfRule>
  </conditionalFormatting>
  <conditionalFormatting sqref="F11:AZ11">
    <cfRule type="expression" dxfId="8" priority="5">
      <formula>F4&lt;&gt;""</formula>
    </cfRule>
  </conditionalFormatting>
  <conditionalFormatting sqref="F15:AZ15">
    <cfRule type="expression" dxfId="7" priority="4">
      <formula>F4&lt;&gt;""</formula>
    </cfRule>
  </conditionalFormatting>
  <conditionalFormatting sqref="F7:AZ10">
    <cfRule type="expression" dxfId="6" priority="3">
      <formula>F$4&lt;&gt;""</formula>
    </cfRule>
  </conditionalFormatting>
  <conditionalFormatting sqref="F12:AZ14">
    <cfRule type="expression" dxfId="5" priority="2">
      <formula>F$4&lt;&gt;""</formula>
    </cfRule>
  </conditionalFormatting>
  <conditionalFormatting sqref="C7:AZ10">
    <cfRule type="expression" dxfId="4" priority="1">
      <formula>AND(C$4&lt;&gt;"",ISBLANK(C7)=TRUE)</formula>
    </cfRule>
  </conditionalFormatting>
  <pageMargins left="0.75" right="0.75" top="1" bottom="1" header="0.5" footer="0.5"/>
  <pageSetup paperSize="9" scale="68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7791B1BA6574F85BC536B7D913616" ma:contentTypeVersion="4" ma:contentTypeDescription="Een nieuw document maken." ma:contentTypeScope="" ma:versionID="2d443aea3ba5ea14d8ed24b8e70c9263">
  <xsd:schema xmlns:xsd="http://www.w3.org/2001/XMLSchema" xmlns:xs="http://www.w3.org/2001/XMLSchema" xmlns:p="http://schemas.microsoft.com/office/2006/metadata/properties" xmlns:ns2="3f444a5e-8a5b-472c-bf48-f8635f09995f" xmlns:ns3="206c35d4-37f3-47d2-9b48-5e52a025f4fe" targetNamespace="http://schemas.microsoft.com/office/2006/metadata/properties" ma:root="true" ma:fieldsID="b2da58459ba90b9172e12d492cafff1c" ns2:_="" ns3:_="">
    <xsd:import namespace="3f444a5e-8a5b-472c-bf48-f8635f09995f"/>
    <xsd:import namespace="206c35d4-37f3-47d2-9b48-5e52a025f4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44a5e-8a5b-472c-bf48-f8635f099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35d4-37f3-47d2-9b48-5e52a025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88FE9-0C39-4DA0-A999-15AA72CCB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BD05E-A16B-4719-B5EA-1ADF8C269D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8ED7B7-0D21-4F5F-935C-E2D601FE6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44a5e-8a5b-472c-bf48-f8635f09995f"/>
    <ds:schemaRef ds:uri="206c35d4-37f3-47d2-9b48-5e52a025f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Overview</vt:lpstr>
      <vt:lpstr>Handleiding</vt:lpstr>
      <vt:lpstr>Balans</vt:lpstr>
      <vt:lpstr>geldstroom realisaties en proj</vt:lpstr>
      <vt:lpstr>Vervangingsinvest</vt:lpstr>
      <vt:lpstr>Instandhoudingsforfait</vt:lpstr>
      <vt:lpstr>Financiering (ex-)statutairen</vt:lpstr>
      <vt:lpstr>ratioanalyse</vt:lpstr>
      <vt:lpstr>geraamde reële cashflow</vt:lpstr>
      <vt:lpstr>analyse investeringskost</vt:lpstr>
      <vt:lpstr>Controle</vt:lpstr>
      <vt:lpstr>Opmerkingen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2023-03-31T08:14:31Z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0x010100A4A7791B1BA6574F85BC536B7D913616</vt:lpwstr>
  </property>
</Properties>
</file>