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124226"/>
  <mc:AlternateContent xmlns:mc="http://schemas.openxmlformats.org/markup-compatibility/2006">
    <mc:Choice Requires="x15">
      <x15ac:absPath xmlns:x15ac="http://schemas.microsoft.com/office/spreadsheetml/2010/11/ac" url="https://vlaamseoverheid.sharepoint.com/sites/vipa/organisatie/communicatie/1. Website1/Goedgekeurde projecten/op website/"/>
    </mc:Choice>
  </mc:AlternateContent>
  <xr:revisionPtr revIDLastSave="12" documentId="14_{298FB870-3A26-4F9C-A357-1827AF9B21C4}" xr6:coauthVersionLast="47" xr6:coauthVersionMax="47" xr10:uidLastSave="{8F9EB906-6E7A-451F-AF98-3D3DFC835E38}"/>
  <bookViews>
    <workbookView xWindow="-108" yWindow="-108" windowWidth="23256" windowHeight="12576" firstSheet="2" activeTab="7" xr2:uid="{00000000-000D-0000-FFFF-FFFF00000000}"/>
  </bookViews>
  <sheets>
    <sheet name="Klassieke financiering" sheetId="45" r:id="rId1"/>
    <sheet name="Agressie-subsidies" sheetId="42" r:id="rId2"/>
    <sheet name="Infrastructuurforfait PMH" sheetId="46" r:id="rId3"/>
    <sheet name="Strategisch forfait ZH" sheetId="40" r:id="rId4"/>
    <sheet name="Toestelfinanciering" sheetId="49" r:id="rId5"/>
    <sheet name="Instandhoudingsforfait ZH" sheetId="52" r:id="rId6"/>
    <sheet name="Klimaatsubsidies" sheetId="48" r:id="rId7"/>
    <sheet name="Renteloze energielening" sheetId="51" r:id="rId8"/>
    <sheet name="Blad16" sheetId="16" state="hidden" r:id="rId9"/>
    <sheet name="Blad17" sheetId="17" state="hidden" r:id="rId10"/>
    <sheet name="Blad1" sheetId="18" state="hidden" r:id="rId11"/>
  </sheets>
  <definedNames>
    <definedName name="_xlnm._FilterDatabase" localSheetId="1" hidden="1">'Agressie-subsidies'!$A$3:$H$5</definedName>
    <definedName name="_xlnm._FilterDatabase" localSheetId="2" hidden="1">'Infrastructuurforfait PMH'!$A$3:$I$3</definedName>
    <definedName name="_xlnm._FilterDatabase" localSheetId="0" hidden="1">'Klassieke financiering'!$A$3:$H$12</definedName>
    <definedName name="_xlnm._FilterDatabase" localSheetId="3" hidden="1">'Strategisch forfait ZH'!$A$3:$J$3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6" i="51" l="1"/>
  <c r="P73" i="51"/>
  <c r="K17" i="51" l="1"/>
  <c r="G4" i="45"/>
  <c r="H10" i="46" l="1"/>
  <c r="G44" i="45"/>
  <c r="C82" i="42" l="1"/>
  <c r="C79" i="42"/>
  <c r="C78" i="42"/>
  <c r="C77" i="42"/>
  <c r="C76" i="42"/>
  <c r="C80" i="42" s="1"/>
  <c r="C75" i="42"/>
  <c r="H72" i="42"/>
  <c r="F95" i="52"/>
  <c r="I17" i="52"/>
  <c r="I15" i="52"/>
  <c r="I14" i="52"/>
  <c r="I13" i="52"/>
  <c r="I12" i="52"/>
  <c r="I11" i="52"/>
  <c r="I16" i="52" s="1"/>
  <c r="I18" i="52" s="1"/>
  <c r="I7" i="52"/>
  <c r="I6" i="52"/>
  <c r="I5" i="52"/>
  <c r="I4" i="52"/>
  <c r="I8" i="52" s="1"/>
  <c r="F58" i="49"/>
  <c r="I21" i="49"/>
  <c r="I19" i="49"/>
  <c r="I18" i="49"/>
  <c r="I17" i="49"/>
  <c r="I16" i="49"/>
  <c r="I15" i="49"/>
  <c r="I20" i="49" s="1"/>
  <c r="I22" i="49" s="1"/>
  <c r="I11" i="49"/>
  <c r="I10" i="49"/>
  <c r="I9" i="49"/>
  <c r="I8" i="49"/>
  <c r="I12" i="49" s="1"/>
  <c r="C20" i="40"/>
  <c r="C21" i="40" s="1"/>
  <c r="C17" i="40"/>
  <c r="F16" i="40"/>
  <c r="C16" i="40"/>
  <c r="F15" i="40"/>
  <c r="C15" i="40"/>
  <c r="F14" i="40"/>
  <c r="C14" i="40"/>
  <c r="F13" i="40"/>
  <c r="F17" i="40" s="1"/>
  <c r="C13" i="40"/>
  <c r="C18" i="40" s="1"/>
  <c r="I9" i="40"/>
  <c r="C20" i="46"/>
  <c r="C17" i="46"/>
  <c r="C16" i="46"/>
  <c r="C15" i="46"/>
  <c r="C14" i="46"/>
  <c r="C13" i="46"/>
  <c r="C56" i="45"/>
  <c r="C53" i="45"/>
  <c r="C52" i="45"/>
  <c r="C51" i="45"/>
  <c r="C50" i="45"/>
  <c r="C49" i="45"/>
  <c r="G41" i="45"/>
  <c r="G46" i="45" s="1"/>
  <c r="G31" i="45"/>
  <c r="G27" i="45"/>
  <c r="G16" i="45"/>
  <c r="G14" i="45"/>
  <c r="C18" i="46" l="1"/>
  <c r="C54" i="45"/>
  <c r="C57" i="45"/>
  <c r="C83" i="42"/>
  <c r="C21" i="46"/>
  <c r="G7" i="48" l="1"/>
</calcChain>
</file>

<file path=xl/sharedStrings.xml><?xml version="1.0" encoding="utf-8"?>
<sst xmlns="http://schemas.openxmlformats.org/spreadsheetml/2006/main" count="1584" uniqueCount="752">
  <si>
    <t>Dossiernummer</t>
  </si>
  <si>
    <t>Provincie</t>
  </si>
  <si>
    <t>Gemeente
voorziening</t>
  </si>
  <si>
    <t>Initiatiefnemer</t>
  </si>
  <si>
    <t>Voorziening</t>
  </si>
  <si>
    <t>Project</t>
  </si>
  <si>
    <t>Verleende 
subsidiebeloften</t>
  </si>
  <si>
    <t>Goedkeuring</t>
  </si>
  <si>
    <t>Voorzieningen Opgroeien</t>
  </si>
  <si>
    <t>Woonzorgvoorzieningen</t>
  </si>
  <si>
    <t>Voorzieningen voor Preventieve en ambulante Gezondheidszorg</t>
  </si>
  <si>
    <t>Voorzieningen voor Personen met een handicap</t>
  </si>
  <si>
    <t xml:space="preserve">Psychiatrische Verzorgingstehuizen </t>
  </si>
  <si>
    <t>Totaal goedgekeurde investeringen</t>
  </si>
  <si>
    <t xml:space="preserve">Overzicht per provincie </t>
  </si>
  <si>
    <t>Antwerpen</t>
  </si>
  <si>
    <t>Limburg</t>
  </si>
  <si>
    <t>Oost-Vlaanderen</t>
  </si>
  <si>
    <t>Vlaams-Brabant</t>
  </si>
  <si>
    <t>West-Vlaanderen</t>
  </si>
  <si>
    <t>Totaal</t>
  </si>
  <si>
    <t>Brussel</t>
  </si>
  <si>
    <t>Algemeen totaal</t>
  </si>
  <si>
    <t>Gemeente</t>
  </si>
  <si>
    <t>Globale investeringskost all-in 
(BTW + studiekosten) 
door de voorziening opgegeven</t>
  </si>
  <si>
    <t>Verleende infrastructuurforfaits</t>
  </si>
  <si>
    <t>Type
ziekenhuis</t>
  </si>
  <si>
    <t>Verleende strategische forfaits
op kruissnelheid
(incl. intresten)</t>
  </si>
  <si>
    <t>Organisatietype</t>
  </si>
  <si>
    <t>AZ</t>
  </si>
  <si>
    <t>UZ</t>
  </si>
  <si>
    <t>PZ</t>
  </si>
  <si>
    <t>RZ</t>
  </si>
  <si>
    <r>
      <t>Toestelfinanciering ziekenhuizen</t>
    </r>
    <r>
      <rPr>
        <sz val="11"/>
        <rFont val="Calibri"/>
        <family val="2"/>
        <scheme val="minor"/>
      </rPr>
      <t>: Het VIPA verstrekt een forfaitaire betoelaging voor volgende zware medische apparatuur in de ziekenhuizen:</t>
    </r>
  </si>
  <si>
    <t>- Bestralingsapparaat: een apparaat dat geïnstalleerd is bij een dienst voor radiotherapie</t>
  </si>
  <si>
    <t>- NMR: een magnetische resonantietomograaf</t>
  </si>
  <si>
    <t>- PET-scanner</t>
  </si>
  <si>
    <t>Erk. Nr.</t>
  </si>
  <si>
    <t>Type</t>
  </si>
  <si>
    <t>TOTAAL</t>
  </si>
  <si>
    <t>Totaal Vlaanderen</t>
  </si>
  <si>
    <r>
      <rPr>
        <b/>
        <sz val="11"/>
        <rFont val="Calibri"/>
        <family val="2"/>
        <scheme val="minor"/>
      </rPr>
      <t>Klimaatsubsidies:</t>
    </r>
    <r>
      <rPr>
        <sz val="11"/>
        <rFont val="Calibri"/>
        <family val="2"/>
        <scheme val="minor"/>
      </rPr>
      <t xml:space="preserve"> erkende en vergunde voorzieningen binnen de sectoren van Welzijn, Volksgezondheid en Gezin kunnen VIPA subsidies aanvragen voor het uitvoeren van energiebesparende maatregelen, op voorwaarde dat ze eerst via het Vlaams Energiebedrijf een energiescan hebben laten uitvoeren. Het overzicht bevat de toegezegde ‘klimaatsubsidies’ (en eventuele bijkomende subsidies ten gevolge van kostprijsverhogingen achteraf). De aanrekening op de VIPA-kredieten gebeurt op het moment van de toezegging.</t>
    </r>
  </si>
  <si>
    <t>Zorgvoorzieningstype</t>
  </si>
  <si>
    <t>Voorziening/Gebouw</t>
  </si>
  <si>
    <t>Maatregel</t>
  </si>
  <si>
    <t>Verleende klimaatsubsidies</t>
  </si>
  <si>
    <t>Kosprijsverhoging &gt; 15%</t>
  </si>
  <si>
    <t>Totaal verleende klimaatsubsidies</t>
  </si>
  <si>
    <r>
      <rPr>
        <b/>
        <sz val="11"/>
        <rFont val="Calibri"/>
        <family val="2"/>
        <scheme val="minor"/>
      </rPr>
      <t>Renteloze energieleningen:</t>
    </r>
    <r>
      <rPr>
        <sz val="11"/>
        <rFont val="Calibri"/>
        <family val="2"/>
        <scheme val="minor"/>
      </rPr>
      <t xml:space="preserve"> stimulans voor energiebesparende investeringen voor welzijns-en zorgvoorzieningen. De renteloze energielening richt zich tot alle voorzieningen uit de welzijns-en zorgsector. De leningen financieren klimaatmaatregelen waarvoor een energiescan of energie-audit door het Vlaams Energiebedrijf (VEB) werd uitgevoerd. In het kader van de staatssteunregels wordt ook hoogte van de steuncomponent (de totale toegekende staatssteun) ofwel het bruto-subsidie-equivalent berekend. Bij een inbreuk op de staatssteunregels (in hoofdzaak bij een ongeoorloofde bestemmingswijziging zoals in het leningcontract zal worden bepaald) zal het bruto-subsidie-equivalent pro rato temporis de gelopen looptijd van de leningsovereenkomst worden teruggevorderd. Het bedrag van de financieringstoezegging kan nog neerwaarts worden bijgesteld o.b.v. de aangeleverde facturen.</t>
    </r>
  </si>
  <si>
    <t>Klimaatscore*</t>
  </si>
  <si>
    <t>Terugverdientijd (met subsidie, in jaren)</t>
  </si>
  <si>
    <t>Bedrag financieringstoezegging</t>
  </si>
  <si>
    <t>Bruto subsidie-equivalent</t>
  </si>
  <si>
    <t>Datum financieringstoezegging</t>
  </si>
  <si>
    <t>23FT02001</t>
  </si>
  <si>
    <t>Woonzorgcentrum</t>
  </si>
  <si>
    <t>Zorgvereniging Mintus</t>
  </si>
  <si>
    <t>WZC Zeventorentjes</t>
  </si>
  <si>
    <t>Relighting/relamping</t>
  </si>
  <si>
    <t>23FT02003</t>
  </si>
  <si>
    <t>Curando</t>
  </si>
  <si>
    <t>Herdershove</t>
  </si>
  <si>
    <t>PV-panelen</t>
  </si>
  <si>
    <t>23FT02004</t>
  </si>
  <si>
    <t>Zorgband Leie en Schelde</t>
  </si>
  <si>
    <t>Provinciaal zorgcentrum Lemberge</t>
  </si>
  <si>
    <t>23FT02005</t>
  </si>
  <si>
    <t>MARIALOVE</t>
  </si>
  <si>
    <t>23FT02006</t>
  </si>
  <si>
    <t>Mariawende</t>
  </si>
  <si>
    <t>23FT02008</t>
  </si>
  <si>
    <t>WZC Sint Anna</t>
  </si>
  <si>
    <t>23FT02009</t>
  </si>
  <si>
    <t>Exalta</t>
  </si>
  <si>
    <t>WZC Sint-Vincentius</t>
  </si>
  <si>
    <t>23FT02010</t>
  </si>
  <si>
    <t>WOON- EN ZORGCENTRUM TEN ANKER</t>
  </si>
  <si>
    <t>WZC Ten Anker</t>
  </si>
  <si>
    <t>23FT02011</t>
  </si>
  <si>
    <t>WZC Home Vrijzicht vzw</t>
  </si>
  <si>
    <t>Home Vrijzicht Residentie</t>
  </si>
  <si>
    <t>23FT02012</t>
  </si>
  <si>
    <t>Westervier</t>
  </si>
  <si>
    <t>23FT02016</t>
  </si>
  <si>
    <t>Dagverzorgingscentrum</t>
  </si>
  <si>
    <t>Serviceresidentie Kloosterhof</t>
  </si>
  <si>
    <t>23FT02018</t>
  </si>
  <si>
    <t>rusthuis Pallieter</t>
  </si>
  <si>
    <t>Pallieter</t>
  </si>
  <si>
    <t>Warmtepompen en koeling</t>
  </si>
  <si>
    <t>23FT02019</t>
  </si>
  <si>
    <t>VZW Veilige Have</t>
  </si>
  <si>
    <t>Dakisolatie plat dak</t>
  </si>
  <si>
    <t>23FT02028</t>
  </si>
  <si>
    <t>Klim</t>
  </si>
  <si>
    <t>wzc woonhave + wzc zorghave</t>
  </si>
  <si>
    <t>23FT02030</t>
  </si>
  <si>
    <t>MIVALTI</t>
  </si>
  <si>
    <t>Centrum voor gehandicaptenzorg</t>
  </si>
  <si>
    <t>Klim vzw - Vestiging Michielsheem Dilbeek</t>
  </si>
  <si>
    <t>23FT02034</t>
  </si>
  <si>
    <t>De Ark te Brussel</t>
  </si>
  <si>
    <t>Klim vzw - Vestiging De Klink Diegem</t>
  </si>
  <si>
    <t>Totaal verleende renteloze energieleningen</t>
  </si>
  <si>
    <t>Spouwmuur</t>
  </si>
  <si>
    <t>Huis 52</t>
  </si>
  <si>
    <t>Comfort</t>
  </si>
  <si>
    <t>Gruuthuse</t>
  </si>
  <si>
    <t>Schrijnwerkrenovatie</t>
  </si>
  <si>
    <t>Subsidie-eenheid VAPH</t>
  </si>
  <si>
    <t>DE ARK TE BRUSSEL</t>
  </si>
  <si>
    <t>Studiowerking De Ark</t>
  </si>
  <si>
    <t>Monitoring</t>
  </si>
  <si>
    <t>Dakisolatie hellend dak</t>
  </si>
  <si>
    <t>Relighting</t>
  </si>
  <si>
    <t>Buitengevel</t>
  </si>
  <si>
    <t>Isoleren pompen/kranen/hydraulica</t>
  </si>
  <si>
    <t>Dagcentrum De Ark te Brussel</t>
  </si>
  <si>
    <t>Regeltechn.ventilatie</t>
  </si>
  <si>
    <t>Regeltechnisch</t>
  </si>
  <si>
    <t>Zorginstelling</t>
  </si>
  <si>
    <t>MFC De Ark</t>
  </si>
  <si>
    <t>Regeltechn.verwarming</t>
  </si>
  <si>
    <t>* Voor de berekening van de klimaatscore werd het maximale subsidiebedrag vervangen door het theoretisch beschikbaar bedrag aan renteloze energielening (na eventuele aftrek subsidie en na eventuele correctie voor fossiele brandstoffen)</t>
  </si>
  <si>
    <t xml:space="preserve">** het bruto-subsidie-equivalent wordt bepaald door de formule:
</t>
  </si>
  <si>
    <t>Waarbij:</t>
  </si>
  <si>
    <t>Muurisolatie</t>
  </si>
  <si>
    <t>Sint-Amandusstraat 3</t>
  </si>
  <si>
    <t>CENTRUM VOOR ALGEMEEN WELZIJNSWERK ANTWERPEN</t>
  </si>
  <si>
    <t>Centrum voor algemeen welzijnswerk</t>
  </si>
  <si>
    <t>23FT01018</t>
  </si>
  <si>
    <t>Maatschappelijke zetel</t>
  </si>
  <si>
    <t>Vervangen pompen</t>
  </si>
  <si>
    <t>Cornelis Schutstraat 28</t>
  </si>
  <si>
    <t>Clementinastraat 26</t>
  </si>
  <si>
    <t>Isoleren leidingen</t>
  </si>
  <si>
    <t>Renovatie ventilatie</t>
  </si>
  <si>
    <r>
      <t>Instandhoudingsforfait ziekenhuizen:</t>
    </r>
    <r>
      <rPr>
        <sz val="11"/>
        <rFont val="Calibri"/>
        <family val="2"/>
        <scheme val="minor"/>
      </rPr>
      <t xml:space="preserve"> Die financiering moet het voor de ziekenhuizen mogelijk maken om hun bestaande infrastructuur d.m.v. onderhoudsinvesteringen kwalitatief op peil te houden. Het forfait wordt berekend en evolueert op basis van een aantal parameters (bv. aantal operatiekwartieren, aantal bedden) en wordt automatisch uitbetaald zonder aanvraagprocedure. De aanrekening op de VIPA-kredieten gebeurt op het moment van de uitbetaling.</t>
    </r>
  </si>
  <si>
    <r>
      <rPr>
        <b/>
        <sz val="11"/>
        <rFont val="Calibri"/>
        <family val="2"/>
        <scheme val="minor"/>
      </rPr>
      <t xml:space="preserve">Infrastructuurforfait personen met een handicap: </t>
    </r>
    <r>
      <rPr>
        <sz val="11"/>
        <rFont val="Calibri"/>
        <family val="2"/>
        <scheme val="minor"/>
      </rPr>
      <t>Deze betoelagingsvorm is van toepassing voor de meerderjarige personen met een handicap. Een voorziening kan een vraag indienen tot het bekomen van een akkoord infrastructuurforfait voor een beoogde investering. Zodra desbetreffende infrastructuur in gebruik wordt genomen, start de uitbetaling van het infrastructuurforfait. De grootte van dat forfait is afhankelijk van de zorgzwaarte van de personen met een handicap die gebruik maakt van de infrastructuur en wordt aangepast aan de bezetting. Rekening houdend met voorgaande elementen wordt het forfait voor onbepaalde duur jaarlijks uitbetaald zolang er bezetting is. Het forfait moet door de voorziening als korting doorgerekend worden naar de persoon met een handicap. Het forfait wordt jaarlijks aangerekend op de VIPA-kredieten op het moment van uitbetaling. Het overzicht bevat de voorzieningen die in 2024 een akkoord infrastructuurforfait verkregen. De betaling van subsidies zal dus voor deze projecten starten vanaf ingebruikname.</t>
    </r>
  </si>
  <si>
    <t>PH888-O-IDB</t>
  </si>
  <si>
    <t>Sint-Niklaas</t>
  </si>
  <si>
    <t>De Klokke vzw</t>
  </si>
  <si>
    <t>De Klokke</t>
  </si>
  <si>
    <t>nieuwbouw voor 36 gebruikers met woonondersteuning (31 capaciteitsvervanging en 5 capaciteitsuitbreiding) en voor 16,72 gebruikers met collectieve zorg (capaciteitsvervanging in de Abingdonstraat 101 in Sint-Niklaas</t>
  </si>
  <si>
    <t>Sector</t>
  </si>
  <si>
    <t>Verleende agressiedossiers
(exclusief BTW)</t>
  </si>
  <si>
    <t>PVA 006 bis</t>
  </si>
  <si>
    <t>Turnhout</t>
  </si>
  <si>
    <t>Cirkant vzw</t>
  </si>
  <si>
    <t>Cirkant</t>
  </si>
  <si>
    <t>Opgroeien</t>
  </si>
  <si>
    <r>
      <rPr>
        <b/>
        <sz val="10"/>
        <rFont val="Calibri"/>
        <family val="2"/>
        <scheme val="minor"/>
      </rPr>
      <t>buiteninrichting</t>
    </r>
    <r>
      <rPr>
        <sz val="10"/>
        <rFont val="Calibri"/>
        <family val="2"/>
        <scheme val="minor"/>
      </rPr>
      <t xml:space="preserve">: buitenomgeving Ciris                 
</t>
    </r>
    <r>
      <rPr>
        <b/>
        <sz val="10"/>
        <rFont val="Calibri"/>
        <family val="2"/>
        <scheme val="minor"/>
      </rPr>
      <t>binneninrichting</t>
    </r>
    <r>
      <rPr>
        <sz val="10"/>
        <rFont val="Calibri"/>
        <family val="2"/>
        <scheme val="minor"/>
      </rPr>
      <t>: binneninrichting De Box</t>
    </r>
  </si>
  <si>
    <t>PVA 008 bis</t>
  </si>
  <si>
    <t>Sint Truiden</t>
  </si>
  <si>
    <t>Asster vzw</t>
  </si>
  <si>
    <t>Asster</t>
  </si>
  <si>
    <t>ELGEZ</t>
  </si>
  <si>
    <r>
      <rPr>
        <b/>
        <sz val="10"/>
        <rFont val="Calibri"/>
        <family val="2"/>
        <scheme val="minor"/>
      </rPr>
      <t>binneninrichtin</t>
    </r>
    <r>
      <rPr>
        <sz val="10"/>
        <rFont val="Calibri"/>
        <family val="2"/>
        <scheme val="minor"/>
      </rPr>
      <t xml:space="preserve">g: 
1.ontvangstruimte voor de opnameafdelingen psycchosenzorg Orion 1-2              
2.comfortkamer voor afdeling ouderenzorg sirius 2    
3.comfortkamer voor afdeling ouderenzorg sirius 3 </t>
    </r>
  </si>
  <si>
    <t>PVA 009 tris</t>
  </si>
  <si>
    <t>Mechelen</t>
  </si>
  <si>
    <t>Emmaüs vzw</t>
  </si>
  <si>
    <t>Jeugdzorg Emmaus Mechelen</t>
  </si>
  <si>
    <r>
      <rPr>
        <b/>
        <sz val="10"/>
        <rFont val="Calibri"/>
        <family val="2"/>
        <scheme val="minor"/>
      </rPr>
      <t>buiteninrichting</t>
    </r>
    <r>
      <rPr>
        <sz val="10"/>
        <rFont val="Calibri"/>
        <family val="2"/>
        <scheme val="minor"/>
      </rPr>
      <t xml:space="preserve">: inrichten tuin begeleidingshuis De Sibbe en de Vaart          
</t>
    </r>
    <r>
      <rPr>
        <b/>
        <sz val="10"/>
        <rFont val="Calibri"/>
        <family val="2"/>
        <scheme val="minor"/>
      </rPr>
      <t>binneninrichtin</t>
    </r>
    <r>
      <rPr>
        <sz val="10"/>
        <rFont val="Calibri"/>
        <family val="2"/>
        <scheme val="minor"/>
      </rPr>
      <t>g: binneninrichting leefruimte de Vaart</t>
    </r>
  </si>
  <si>
    <t>PVA 010 quater</t>
  </si>
  <si>
    <t>Melle</t>
  </si>
  <si>
    <t>Steevliet vzw</t>
  </si>
  <si>
    <t>Steevliet</t>
  </si>
  <si>
    <r>
      <rPr>
        <b/>
        <sz val="10"/>
        <rFont val="Calibri"/>
        <family val="2"/>
        <scheme val="minor"/>
      </rPr>
      <t>buiteninrichting</t>
    </r>
    <r>
      <rPr>
        <sz val="10"/>
        <rFont val="Calibri"/>
        <family val="2"/>
        <scheme val="minor"/>
      </rPr>
      <t>: buiten ontladings- en snoezelruimtes</t>
    </r>
  </si>
  <si>
    <t>PVA 011 quater</t>
  </si>
  <si>
    <t>Lille</t>
  </si>
  <si>
    <t>Het GielsBos vzw</t>
  </si>
  <si>
    <t>Het GielsBos</t>
  </si>
  <si>
    <t>VAPH</t>
  </si>
  <si>
    <r>
      <rPr>
        <b/>
        <sz val="10"/>
        <rFont val="Calibri"/>
        <family val="2"/>
        <scheme val="minor"/>
      </rPr>
      <t>buiteninrichting</t>
    </r>
    <r>
      <rPr>
        <sz val="10"/>
        <rFont val="Calibri"/>
        <family val="2"/>
        <scheme val="minor"/>
      </rPr>
      <t xml:space="preserve">: therapeutische belevingstuin 
</t>
    </r>
    <r>
      <rPr>
        <b/>
        <sz val="10"/>
        <rFont val="Calibri"/>
        <family val="2"/>
        <scheme val="minor"/>
      </rPr>
      <t>binneninrichting</t>
    </r>
    <r>
      <rPr>
        <sz val="10"/>
        <rFont val="Calibri"/>
        <family val="2"/>
        <scheme val="minor"/>
      </rPr>
      <t xml:space="preserve">: hulpmiddelen bij het aanbieden van (sensorische) prikkels </t>
    </r>
  </si>
  <si>
    <t>PVA 015 quater</t>
  </si>
  <si>
    <t>Geel</t>
  </si>
  <si>
    <t>Openbaar Psychiatrisch Zorgcentrum Geel</t>
  </si>
  <si>
    <r>
      <rPr>
        <b/>
        <sz val="10"/>
        <rFont val="Calibri"/>
        <family val="2"/>
        <scheme val="minor"/>
      </rPr>
      <t>buiteninrichting:</t>
    </r>
    <r>
      <rPr>
        <sz val="10"/>
        <rFont val="Calibri"/>
        <family val="2"/>
        <scheme val="minor"/>
      </rPr>
      <t xml:space="preserve">                                              
1.faciliterern van sport en beweging 
2.uitrusting sport en beweging            
</t>
    </r>
    <r>
      <rPr>
        <b/>
        <sz val="10"/>
        <rFont val="Calibri"/>
        <family val="2"/>
        <scheme val="minor"/>
      </rPr>
      <t>binneninrichting</t>
    </r>
    <r>
      <rPr>
        <sz val="10"/>
        <rFont val="Calibri"/>
        <family val="2"/>
        <scheme val="minor"/>
      </rPr>
      <t>: inrichten van een veilige en  comfortabele binnenomgeving</t>
    </r>
  </si>
  <si>
    <t>PVA 017 bis</t>
  </si>
  <si>
    <t>Gent</t>
  </si>
  <si>
    <t>Organisatie Broeders van Liefde vzw</t>
  </si>
  <si>
    <t>Psychiatrisch Centrum Dr Guislain</t>
  </si>
  <si>
    <r>
      <rPr>
        <b/>
        <sz val="10"/>
        <rFont val="Calibri"/>
        <family val="2"/>
        <scheme val="minor"/>
      </rPr>
      <t>buiteninrichtin</t>
    </r>
    <r>
      <rPr>
        <sz val="10"/>
        <rFont val="Calibri"/>
        <family val="2"/>
        <scheme val="minor"/>
      </rPr>
      <t>g:                                    
1.belevingstuin afdeling Kedron (psychogeriatrie) 
2.buitenomgeving afdeling Vàleo (verslavingszorg)</t>
    </r>
  </si>
  <si>
    <t>PVA 020 tris</t>
  </si>
  <si>
    <t xml:space="preserve">Universitair Ziekenhuis Gent </t>
  </si>
  <si>
    <t>Dienst Psychiatrie UZ Gent</t>
  </si>
  <si>
    <r>
      <rPr>
        <b/>
        <sz val="10"/>
        <rFont val="Calibri"/>
        <family val="2"/>
        <scheme val="minor"/>
      </rPr>
      <t>binneninrichting</t>
    </r>
    <r>
      <rPr>
        <sz val="10"/>
        <rFont val="Calibri"/>
        <family val="2"/>
        <scheme val="minor"/>
      </rPr>
      <t>: binnen- en buitenfitnesstoestellen Spoedpsychiatrie</t>
    </r>
  </si>
  <si>
    <t>PVA 023 bis</t>
  </si>
  <si>
    <t>Psychiatrisch Centrum Gent-Sleidinge vzw</t>
  </si>
  <si>
    <t>Psychiatrisch Centrum Gent-Sleidinge VZW</t>
  </si>
  <si>
    <r>
      <rPr>
        <b/>
        <sz val="10"/>
        <rFont val="Calibri"/>
        <family val="2"/>
        <scheme val="minor"/>
      </rPr>
      <t>buiteninrichting:</t>
    </r>
    <r>
      <rPr>
        <sz val="10"/>
        <rFont val="Calibri"/>
        <family val="2"/>
        <scheme val="minor"/>
      </rPr>
      <t xml:space="preserve"> natuur, sport en spel</t>
    </r>
  </si>
  <si>
    <t>PVA 024 quater</t>
  </si>
  <si>
    <t>Lokeren</t>
  </si>
  <si>
    <t>Zorg en Onderwijs De Hagewinde vzw</t>
  </si>
  <si>
    <t>Multifunctioneel centrum De Hagewinde</t>
  </si>
  <si>
    <r>
      <rPr>
        <b/>
        <sz val="10"/>
        <rFont val="Calibri"/>
        <family val="2"/>
        <scheme val="minor"/>
      </rPr>
      <t>buiteninrichting:</t>
    </r>
    <r>
      <rPr>
        <sz val="10"/>
        <rFont val="Calibri"/>
        <family val="2"/>
        <scheme val="minor"/>
      </rPr>
      <t xml:space="preserve">                                       
1.inrichting speelplek dagopvang (troost- en boosplek)
2.Inrichting ontladingsplekken op het domein </t>
    </r>
    <r>
      <rPr>
        <b/>
        <sz val="10"/>
        <rFont val="Calibri"/>
        <family val="2"/>
        <scheme val="minor"/>
      </rPr>
      <t>binneninrichting</t>
    </r>
    <r>
      <rPr>
        <sz val="10"/>
        <rFont val="Calibri"/>
        <family val="2"/>
        <scheme val="minor"/>
      </rPr>
      <t>: verhogen van het akoestische comfort in dagbesteding- en leefruimtes</t>
    </r>
  </si>
  <si>
    <t>PVA 026 quater</t>
  </si>
  <si>
    <t>Gentbrugge</t>
  </si>
  <si>
    <t>Multifunctioneel centrum Sint-Gregorius</t>
  </si>
  <si>
    <r>
      <rPr>
        <b/>
        <sz val="10"/>
        <rFont val="Calibri"/>
        <family val="2"/>
        <scheme val="minor"/>
      </rPr>
      <t>binneninrichting</t>
    </r>
    <r>
      <rPr>
        <sz val="10"/>
        <rFont val="Calibri"/>
        <family val="2"/>
        <scheme val="minor"/>
      </rPr>
      <t>:
1.slaapkamerbeweking via deurverklikkers 2.cameratoezicht op slaapkamergangen</t>
    </r>
  </si>
  <si>
    <t>PVA 028 tris</t>
  </si>
  <si>
    <t>Bilzen</t>
  </si>
  <si>
    <t>Medisch Centrum St-Jozef vzw</t>
  </si>
  <si>
    <r>
      <rPr>
        <b/>
        <sz val="10"/>
        <rFont val="Calibri"/>
        <family val="2"/>
        <scheme val="minor"/>
      </rPr>
      <t xml:space="preserve">binneninrichting: 
</t>
    </r>
    <r>
      <rPr>
        <sz val="10"/>
        <rFont val="Calibri"/>
        <family val="2"/>
        <scheme val="minor"/>
      </rPr>
      <t>1.comfortroom Nexus                  
2.Prikkelregulering Unica</t>
    </r>
  </si>
  <si>
    <t>PVA 029 tris</t>
  </si>
  <si>
    <t>Vitaz vzw</t>
  </si>
  <si>
    <t>Vitaz</t>
  </si>
  <si>
    <r>
      <rPr>
        <b/>
        <sz val="10"/>
        <rFont val="Calibri"/>
        <family val="2"/>
        <scheme val="minor"/>
      </rPr>
      <t>buiteninrichting:</t>
    </r>
    <r>
      <rPr>
        <sz val="10"/>
        <rFont val="Calibri"/>
        <family val="2"/>
        <scheme val="minor"/>
      </rPr>
      <t xml:space="preserve"> wadi tuinaanleg en sport en spel voorzieningen
</t>
    </r>
    <r>
      <rPr>
        <b/>
        <sz val="10"/>
        <rFont val="Calibri"/>
        <family val="2"/>
        <scheme val="minor"/>
      </rPr>
      <t>binneninrichting:</t>
    </r>
    <r>
      <rPr>
        <sz val="10"/>
        <rFont val="Calibri"/>
        <family val="2"/>
        <scheme val="minor"/>
      </rPr>
      <t xml:space="preserve"> aangepast meubilair</t>
    </r>
  </si>
  <si>
    <t>PVA 036 bis</t>
  </si>
  <si>
    <t>Kortrijk</t>
  </si>
  <si>
    <t>Groep Zorg H.Familie vzw</t>
  </si>
  <si>
    <t>groep Zorg H. Familie vzw, afdeling Psychiatrisch Ziekenhuis H. Familie</t>
  </si>
  <si>
    <r>
      <rPr>
        <b/>
        <sz val="10"/>
        <rFont val="Calibri"/>
        <family val="2"/>
        <scheme val="minor"/>
      </rPr>
      <t>buiteninrichting:</t>
    </r>
    <r>
      <rPr>
        <sz val="10"/>
        <rFont val="Calibri"/>
        <family val="2"/>
        <scheme val="minor"/>
      </rPr>
      <t xml:space="preserve"> therapeutische rust- en activiteitentuin</t>
    </r>
  </si>
  <si>
    <t>PVA 038 tris</t>
  </si>
  <si>
    <t>Ieper</t>
  </si>
  <si>
    <t>Vereniging Ons Tehuis voor Zuid- West-Vlaanderen</t>
  </si>
  <si>
    <r>
      <rPr>
        <b/>
        <sz val="10"/>
        <rFont val="Calibri"/>
        <family val="2"/>
        <scheme val="minor"/>
      </rPr>
      <t>buiteninrichting</t>
    </r>
    <r>
      <rPr>
        <sz val="10"/>
        <rFont val="Calibri"/>
        <family val="2"/>
        <scheme val="minor"/>
      </rPr>
      <t>:
1.emotieregulerende installaties in de buitenruimte
2.tuinen nieuwbouw HDO</t>
    </r>
  </si>
  <si>
    <t>PVA 044 bis</t>
  </si>
  <si>
    <t>Emiliani vzw</t>
  </si>
  <si>
    <t>Emilani</t>
  </si>
  <si>
    <r>
      <rPr>
        <b/>
        <sz val="10"/>
        <rFont val="Calibri"/>
        <family val="2"/>
        <scheme val="minor"/>
      </rPr>
      <t xml:space="preserve">buiteninrichting:
</t>
    </r>
    <r>
      <rPr>
        <sz val="10"/>
        <rFont val="Calibri"/>
        <family val="2"/>
        <scheme val="minor"/>
      </rPr>
      <t xml:space="preserve">1.belevings-en activatietuin Molenberg    
2.rustruimte Graandreef               
</t>
    </r>
    <r>
      <rPr>
        <b/>
        <sz val="10"/>
        <rFont val="Calibri"/>
        <family val="2"/>
        <scheme val="minor"/>
      </rPr>
      <t xml:space="preserve">binneninrichting:                                          
</t>
    </r>
    <r>
      <rPr>
        <sz val="10"/>
        <rFont val="Calibri"/>
        <family val="2"/>
        <scheme val="minor"/>
      </rPr>
      <t>1.snoezelruimte Molenberg                      
2.woonruimte Molenberg</t>
    </r>
  </si>
  <si>
    <t>PVA 045 bis</t>
  </si>
  <si>
    <t>Buggenhout</t>
  </si>
  <si>
    <t>Blijdorp vzw</t>
  </si>
  <si>
    <t>Blijdorp</t>
  </si>
  <si>
    <r>
      <t xml:space="preserve">buiteninrichting:
</t>
    </r>
    <r>
      <rPr>
        <sz val="10"/>
        <rFont val="Calibri"/>
        <family val="2"/>
        <scheme val="minor"/>
      </rPr>
      <t>1.Blijdorp Buggenhout, optimaliseren van buitenspeelruimte                                        
2.Blijdorp Dendermonde, motorisch ontladen en rust</t>
    </r>
  </si>
  <si>
    <t>PVA 048 bis</t>
  </si>
  <si>
    <t>Genk</t>
  </si>
  <si>
    <t>Covida vzw</t>
  </si>
  <si>
    <t xml:space="preserve">Covida </t>
  </si>
  <si>
    <r>
      <rPr>
        <b/>
        <sz val="10"/>
        <rFont val="Calibri"/>
        <family val="2"/>
        <scheme val="minor"/>
      </rPr>
      <t xml:space="preserve">Binneninrichting: 
</t>
    </r>
    <r>
      <rPr>
        <sz val="10"/>
        <rFont val="Calibri"/>
        <family val="2"/>
        <scheme val="minor"/>
      </rPr>
      <t xml:space="preserve">1.Unit Oostheuvel                                                 
2.Unit Siemkensheuvel                                           
3.Unit Drie Linden   </t>
    </r>
  </si>
  <si>
    <t>PVA 058 tris</t>
  </si>
  <si>
    <t>Lovenjoel</t>
  </si>
  <si>
    <t>Adem vzw</t>
  </si>
  <si>
    <t>Adem</t>
  </si>
  <si>
    <r>
      <rPr>
        <b/>
        <sz val="10"/>
        <rFont val="Calibri"/>
        <family val="2"/>
        <scheme val="minor"/>
      </rPr>
      <t>buiteninrichting</t>
    </r>
    <r>
      <rPr>
        <sz val="10"/>
        <rFont val="Calibri"/>
        <family val="2"/>
        <scheme val="minor"/>
      </rPr>
      <t>: buitenspeelgoed grote jongens</t>
    </r>
    <r>
      <rPr>
        <b/>
        <sz val="10"/>
        <rFont val="Calibri"/>
        <family val="2"/>
        <scheme val="minor"/>
      </rPr>
      <t xml:space="preserve"> 
binneninrichting:
</t>
    </r>
    <r>
      <rPr>
        <sz val="10"/>
        <rFont val="Calibri"/>
        <family val="2"/>
        <scheme val="minor"/>
      </rPr>
      <t>1.snoezelruimte volwassenenzorg  - Remy 
2.snoezelruimte volwassenenzorg  - Nieuwe Philipslaan
3.inrichting prikkel(w)arme ruimte 2de app 4.inrichting crisisdienst (PIT)</t>
    </r>
  </si>
  <si>
    <t>PVA 066 tris</t>
  </si>
  <si>
    <t>Oostduinkerke</t>
  </si>
  <si>
    <t>Inspirant vzw</t>
  </si>
  <si>
    <t>Inspirant</t>
  </si>
  <si>
    <r>
      <rPr>
        <b/>
        <sz val="10"/>
        <rFont val="Calibri"/>
        <family val="2"/>
        <scheme val="minor"/>
      </rPr>
      <t xml:space="preserve">buiteninrichting:
</t>
    </r>
    <r>
      <rPr>
        <sz val="10"/>
        <rFont val="Calibri"/>
        <family val="2"/>
        <scheme val="minor"/>
      </rPr>
      <t xml:space="preserve">1.sportrerrein wordt ontladingsplein 
2.ontladingsmogelijkheden in de drie buitenprojecten
</t>
    </r>
    <r>
      <rPr>
        <b/>
        <sz val="10"/>
        <rFont val="Calibri"/>
        <family val="2"/>
        <scheme val="minor"/>
      </rPr>
      <t>binneninrichting:</t>
    </r>
    <r>
      <rPr>
        <sz val="10"/>
        <rFont val="Calibri"/>
        <family val="2"/>
        <scheme val="minor"/>
      </rPr>
      <t xml:space="preserve"> ontladingsmogelijkheden  </t>
    </r>
  </si>
  <si>
    <t>PVA 085 bis</t>
  </si>
  <si>
    <t>Torhout</t>
  </si>
  <si>
    <t>Huize Tordale vzw</t>
  </si>
  <si>
    <t>Huize Tordale</t>
  </si>
  <si>
    <r>
      <rPr>
        <b/>
        <sz val="10"/>
        <rFont val="Calibri"/>
        <family val="2"/>
        <scheme val="minor"/>
      </rPr>
      <t>buiteninrichtin</t>
    </r>
    <r>
      <rPr>
        <sz val="10"/>
        <rFont val="Calibri"/>
        <family val="2"/>
        <scheme val="minor"/>
      </rPr>
      <t>g: de buitenruimte als veilige plek voor de jongeren</t>
    </r>
  </si>
  <si>
    <t>PVA 086 bis</t>
  </si>
  <si>
    <t>Boechout</t>
  </si>
  <si>
    <t>Zorggroep Multiversum</t>
  </si>
  <si>
    <r>
      <rPr>
        <b/>
        <sz val="10"/>
        <rFont val="Calibri"/>
        <family val="2"/>
        <scheme val="minor"/>
      </rPr>
      <t>buiteninrichting:</t>
    </r>
    <r>
      <rPr>
        <sz val="10"/>
        <rFont val="Calibri"/>
        <family val="2"/>
        <scheme val="minor"/>
      </rPr>
      <t xml:space="preserve"> buitenfitness  </t>
    </r>
  </si>
  <si>
    <t>PVA 094 bis</t>
  </si>
  <si>
    <t>Vosselaar</t>
  </si>
  <si>
    <t>Ter Loke vzw</t>
  </si>
  <si>
    <t>Ter Loke afdelingen BJB - Het Klavier</t>
  </si>
  <si>
    <r>
      <rPr>
        <b/>
        <sz val="10"/>
        <rFont val="Calibri"/>
        <family val="2"/>
        <scheme val="minor"/>
      </rPr>
      <t>buiteninrichting</t>
    </r>
    <r>
      <rPr>
        <sz val="10"/>
        <rFont val="Calibri"/>
        <family val="2"/>
        <scheme val="minor"/>
      </rPr>
      <t>: preventieve buiteninfrastructuur Cluster Het Klavier</t>
    </r>
  </si>
  <si>
    <t>PVA 099 bis</t>
  </si>
  <si>
    <t>Erembodegem</t>
  </si>
  <si>
    <t>Ruyskensveld vzw</t>
  </si>
  <si>
    <t>Ruyskensveld</t>
  </si>
  <si>
    <r>
      <rPr>
        <b/>
        <sz val="10"/>
        <rFont val="Calibri"/>
        <family val="2"/>
        <scheme val="minor"/>
      </rPr>
      <t>buiteninrichting</t>
    </r>
    <r>
      <rPr>
        <sz val="10"/>
        <rFont val="Calibri"/>
        <family val="2"/>
        <scheme val="minor"/>
      </rPr>
      <t xml:space="preserve">:
1.vergroening en optimaliseren van de buitenruimte (Campus Ronse)
2.sport en optspanning (Campus Ronse) 
3.rustplekken                                    
</t>
    </r>
    <r>
      <rPr>
        <b/>
        <sz val="10"/>
        <rFont val="Calibri"/>
        <family val="2"/>
        <scheme val="minor"/>
      </rPr>
      <t>binneninrichting</t>
    </r>
    <r>
      <rPr>
        <sz val="10"/>
        <rFont val="Calibri"/>
        <family val="2"/>
        <scheme val="minor"/>
      </rPr>
      <t>: binnen infrastructuur (Campus Ronse)</t>
    </r>
  </si>
  <si>
    <t>PVA 102</t>
  </si>
  <si>
    <t>Deurne</t>
  </si>
  <si>
    <t>De Vijver vzw</t>
  </si>
  <si>
    <t>De Vijver</t>
  </si>
  <si>
    <r>
      <rPr>
        <b/>
        <sz val="10"/>
        <rFont val="Calibri"/>
        <family val="2"/>
        <scheme val="minor"/>
      </rPr>
      <t>binneninrichting</t>
    </r>
    <r>
      <rPr>
        <sz val="10"/>
        <rFont val="Calibri"/>
        <family val="2"/>
        <scheme val="minor"/>
      </rPr>
      <t xml:space="preserve">: De hoeve/Drakenhof </t>
    </r>
  </si>
  <si>
    <t>PVA 104</t>
  </si>
  <si>
    <t>Veurne</t>
  </si>
  <si>
    <t>Havezate vzw</t>
  </si>
  <si>
    <t>Havenzate</t>
  </si>
  <si>
    <r>
      <rPr>
        <b/>
        <sz val="10"/>
        <rFont val="Calibri"/>
        <family val="2"/>
        <scheme val="minor"/>
      </rPr>
      <t>buiteninrichting</t>
    </r>
    <r>
      <rPr>
        <sz val="10"/>
        <rFont val="Calibri"/>
        <family val="2"/>
        <scheme val="minor"/>
      </rPr>
      <t xml:space="preserve">: aanleg van een groene omgeving 
</t>
    </r>
    <r>
      <rPr>
        <b/>
        <sz val="10"/>
        <rFont val="Calibri"/>
        <family val="2"/>
        <scheme val="minor"/>
      </rPr>
      <t xml:space="preserve">binneninrichting: </t>
    </r>
    <r>
      <rPr>
        <sz val="10"/>
        <rFont val="Calibri"/>
        <family val="2"/>
        <scheme val="minor"/>
      </rPr>
      <t>beweging/ontladingsmogelijkheden</t>
    </r>
  </si>
  <si>
    <t>PVA 105</t>
  </si>
  <si>
    <t>Scherpenheuvel</t>
  </si>
  <si>
    <t>Stijn vzw</t>
  </si>
  <si>
    <t>Dienstencentrum Kamiano</t>
  </si>
  <si>
    <r>
      <rPr>
        <b/>
        <sz val="10"/>
        <rFont val="Calibri"/>
        <family val="2"/>
        <scheme val="minor"/>
      </rPr>
      <t>buiteninrichting</t>
    </r>
    <r>
      <rPr>
        <sz val="10"/>
        <rFont val="Calibri"/>
        <family val="2"/>
        <scheme val="minor"/>
      </rPr>
      <t xml:space="preserve">:aanleg belevingstuin
</t>
    </r>
    <r>
      <rPr>
        <b/>
        <sz val="10"/>
        <rFont val="Calibri"/>
        <family val="2"/>
        <scheme val="minor"/>
      </rPr>
      <t>binneninrichting</t>
    </r>
    <r>
      <rPr>
        <sz val="10"/>
        <rFont val="Calibri"/>
        <family val="2"/>
        <scheme val="minor"/>
      </rPr>
      <t>: snoezelruimte Ter Boogaerde</t>
    </r>
  </si>
  <si>
    <t>PVA 108</t>
  </si>
  <si>
    <t>Zelzate</t>
  </si>
  <si>
    <t>Psychiatrisch Centrum Sint-Jan Baptist</t>
  </si>
  <si>
    <r>
      <rPr>
        <b/>
        <sz val="10"/>
        <rFont val="Calibri"/>
        <family val="2"/>
        <scheme val="minor"/>
      </rPr>
      <t>binneninrichting</t>
    </r>
    <r>
      <rPr>
        <sz val="10"/>
        <rFont val="Calibri"/>
        <family val="2"/>
        <scheme val="minor"/>
      </rPr>
      <t xml:space="preserve">: omvorming afzondering naar PAR Levanta
</t>
    </r>
    <r>
      <rPr>
        <b/>
        <sz val="10"/>
        <rFont val="Calibri"/>
        <family val="2"/>
        <scheme val="minor"/>
      </rPr>
      <t>buiteninrichting</t>
    </r>
    <r>
      <rPr>
        <sz val="10"/>
        <rFont val="Calibri"/>
        <family val="2"/>
        <scheme val="minor"/>
      </rPr>
      <t>: fitnestoestellen rond sporthal</t>
    </r>
  </si>
  <si>
    <t>PVA 110</t>
  </si>
  <si>
    <t>Brugge</t>
  </si>
  <si>
    <t>Unie-K vzw</t>
  </si>
  <si>
    <t>Unie-K</t>
  </si>
  <si>
    <r>
      <rPr>
        <b/>
        <sz val="10"/>
        <rFont val="Calibri"/>
        <family val="2"/>
        <scheme val="minor"/>
      </rPr>
      <t>buiteninrichting</t>
    </r>
    <r>
      <rPr>
        <sz val="10"/>
        <rFont val="Calibri"/>
        <family val="2"/>
        <scheme val="minor"/>
      </rPr>
      <t xml:space="preserve">: installatie ingegraven buitentrampoline 
</t>
    </r>
    <r>
      <rPr>
        <b/>
        <sz val="10"/>
        <rFont val="Calibri"/>
        <family val="2"/>
        <scheme val="minor"/>
      </rPr>
      <t>binneninrichting:</t>
    </r>
    <r>
      <rPr>
        <sz val="10"/>
        <rFont val="Calibri"/>
        <family val="2"/>
        <scheme val="minor"/>
      </rPr>
      <t xml:space="preserve"> 
1.inrichten en herinrichten snoezelruimtes 
2.vandaalbestendig maken van 5 kamers</t>
    </r>
  </si>
  <si>
    <t>PVA 111</t>
  </si>
  <si>
    <t>Heusden-Zolder</t>
  </si>
  <si>
    <t>Dienstencentrum 't Weyerke</t>
  </si>
  <si>
    <r>
      <rPr>
        <b/>
        <sz val="10"/>
        <rFont val="Calibri"/>
        <family val="2"/>
        <scheme val="minor"/>
      </rPr>
      <t xml:space="preserve">buiteninrichting: 
</t>
    </r>
    <r>
      <rPr>
        <sz val="10"/>
        <rFont val="Calibri"/>
        <family val="2"/>
        <scheme val="minor"/>
      </rPr>
      <t>1.stimulerende buitenomgeving 
2.ontspannende buitenomgeving</t>
    </r>
  </si>
  <si>
    <t>PVA 112</t>
  </si>
  <si>
    <t>Zoersel</t>
  </si>
  <si>
    <t>Bethanië</t>
  </si>
  <si>
    <r>
      <rPr>
        <b/>
        <sz val="10"/>
        <rFont val="Calibri"/>
        <family val="2"/>
        <scheme val="minor"/>
      </rPr>
      <t xml:space="preserve">binneninrichting: </t>
    </r>
    <r>
      <rPr>
        <sz val="10"/>
        <rFont val="Calibri"/>
        <family val="2"/>
        <scheme val="minor"/>
      </rPr>
      <t>verruimen leefruimte en ombouw tot rust- en gespreksruimte</t>
    </r>
  </si>
  <si>
    <t>PVA 113</t>
  </si>
  <si>
    <t>Roeselare</t>
  </si>
  <si>
    <t>Algemeen Ziekenhuis Delta vzw</t>
  </si>
  <si>
    <t>Algemeen Ziekenhuis Delta</t>
  </si>
  <si>
    <r>
      <rPr>
        <b/>
        <sz val="10"/>
        <rFont val="Calibri"/>
        <family val="2"/>
        <scheme val="minor"/>
      </rPr>
      <t>binneninrichting</t>
    </r>
    <r>
      <rPr>
        <sz val="10"/>
        <rFont val="Calibri"/>
        <family val="2"/>
        <scheme val="minor"/>
      </rPr>
      <t>: omvormen van een isolatiekamer naar comfortroom</t>
    </r>
  </si>
  <si>
    <t>PVA 114</t>
  </si>
  <si>
    <t>Algemeen Ziekenhuis Groeninge vzw</t>
  </si>
  <si>
    <t>Algemeen Ziekenhuis Groeninge</t>
  </si>
  <si>
    <r>
      <rPr>
        <b/>
        <sz val="10"/>
        <rFont val="Calibri"/>
        <family val="2"/>
        <scheme val="minor"/>
      </rPr>
      <t>binneninrichting:</t>
    </r>
    <r>
      <rPr>
        <sz val="10"/>
        <rFont val="Calibri"/>
        <family val="2"/>
        <scheme val="minor"/>
      </rPr>
      <t xml:space="preserve"> 
1.twee comfortrooms InsideOut 
2.creatie van een psychiatrie vriendelijke en veilge box</t>
    </r>
  </si>
  <si>
    <t>PVA 115</t>
  </si>
  <si>
    <t>Oostende</t>
  </si>
  <si>
    <t>Algemeen Ziekenhuis Oostende vzw</t>
  </si>
  <si>
    <t>Algemeen Ziekenhuis Oostende</t>
  </si>
  <si>
    <r>
      <rPr>
        <b/>
        <sz val="10"/>
        <rFont val="Calibri"/>
        <family val="2"/>
        <scheme val="minor"/>
      </rPr>
      <t>buiteninrichting</t>
    </r>
    <r>
      <rPr>
        <sz val="10"/>
        <rFont val="Calibri"/>
        <family val="2"/>
        <scheme val="minor"/>
      </rPr>
      <t xml:space="preserve">: meubilair voor tuin AZO - Damiaan Paaz 
</t>
    </r>
    <r>
      <rPr>
        <b/>
        <sz val="10"/>
        <rFont val="Calibri"/>
        <family val="2"/>
        <scheme val="minor"/>
      </rPr>
      <t>binneninrichting</t>
    </r>
    <r>
      <rPr>
        <sz val="10"/>
        <rFont val="Calibri"/>
        <family val="2"/>
        <scheme val="minor"/>
      </rPr>
      <t>: 
1.omvorming ruimte dagziekenhuis AZO - Serruys tot comfortroom 
2.omvorming ruimtes AZO - Damiaan tot comfortroom 
3.meubilair binnen AZO - Damiaan</t>
    </r>
  </si>
  <si>
    <t>PVA 116</t>
  </si>
  <si>
    <t>Algemeen Ziekenhuis West vzw</t>
  </si>
  <si>
    <t>Algemeen Ziekenhuis West</t>
  </si>
  <si>
    <r>
      <rPr>
        <b/>
        <sz val="10"/>
        <rFont val="Calibri"/>
        <family val="2"/>
        <scheme val="minor"/>
      </rPr>
      <t>buiteninrichting:</t>
    </r>
    <r>
      <rPr>
        <sz val="10"/>
        <rFont val="Calibri"/>
        <family val="2"/>
        <scheme val="minor"/>
      </rPr>
      <t xml:space="preserve"> PAAZ terras dagzaal en bewegingsbank 
</t>
    </r>
    <r>
      <rPr>
        <b/>
        <sz val="10"/>
        <rFont val="Calibri"/>
        <family val="2"/>
        <scheme val="minor"/>
      </rPr>
      <t>binneninrichting</t>
    </r>
    <r>
      <rPr>
        <sz val="10"/>
        <rFont val="Calibri"/>
        <family val="2"/>
        <scheme val="minor"/>
      </rPr>
      <t>: 
1.PAAZ: afdeling veiliger maken                
2.PAAZ: halve deuren</t>
    </r>
  </si>
  <si>
    <t>PVA 117</t>
  </si>
  <si>
    <t>Aartrijke</t>
  </si>
  <si>
    <t>Orthoagogisch Centrum Cirkant</t>
  </si>
  <si>
    <r>
      <rPr>
        <b/>
        <sz val="10"/>
        <rFont val="Calibri"/>
        <family val="2"/>
        <scheme val="minor"/>
      </rPr>
      <t>buiteninrichting:</t>
    </r>
    <r>
      <rPr>
        <sz val="10"/>
        <rFont val="Calibri"/>
        <family val="2"/>
        <scheme val="minor"/>
      </rPr>
      <t xml:space="preserve"> de oase</t>
    </r>
  </si>
  <si>
    <t>PVA 119</t>
  </si>
  <si>
    <t>Groep Philippus Neri Geestelijke Gezondheidszorg vzw</t>
  </si>
  <si>
    <t xml:space="preserve">Groep Philippus Neri Geestelijke Gezondheidszorg TBE Waas en Dender </t>
  </si>
  <si>
    <r>
      <rPr>
        <b/>
        <sz val="10"/>
        <rFont val="Calibri"/>
        <family val="2"/>
        <scheme val="minor"/>
      </rPr>
      <t>binneninrichting</t>
    </r>
    <r>
      <rPr>
        <sz val="10"/>
        <rFont val="Calibri"/>
        <family val="2"/>
        <scheme val="minor"/>
      </rPr>
      <t>: prikkelarme kamer binnen afdeling Psychogeriatrie</t>
    </r>
  </si>
  <si>
    <t>PVA 120</t>
  </si>
  <si>
    <t>MKL vzw</t>
  </si>
  <si>
    <t>Zorgcampus Hof ter Schelde - afdeling De Stroming</t>
  </si>
  <si>
    <r>
      <rPr>
        <b/>
        <sz val="10"/>
        <rFont val="Calibri"/>
        <family val="2"/>
        <scheme val="minor"/>
      </rPr>
      <t>buiteninrichting:</t>
    </r>
    <r>
      <rPr>
        <sz val="10"/>
        <rFont val="Calibri"/>
        <family val="2"/>
        <scheme val="minor"/>
      </rPr>
      <t xml:space="preserve"> aanleg afgeschermde ingerichte groene omgeving</t>
    </r>
    <r>
      <rPr>
        <b/>
        <sz val="10"/>
        <rFont val="Calibri"/>
        <family val="2"/>
        <scheme val="minor"/>
      </rPr>
      <t xml:space="preserve"> 
binneninrichting:</t>
    </r>
    <r>
      <rPr>
        <sz val="10"/>
        <rFont val="Calibri"/>
        <family val="2"/>
        <scheme val="minor"/>
      </rPr>
      <t xml:space="preserve"> creëren veilige, prikkelarme zones binnenshuis</t>
    </r>
  </si>
  <si>
    <t>PVA 121</t>
  </si>
  <si>
    <t>Bornem</t>
  </si>
  <si>
    <t>Huize Eyckerheide vzw</t>
  </si>
  <si>
    <t>Huize Eyckerheide</t>
  </si>
  <si>
    <r>
      <rPr>
        <b/>
        <sz val="10"/>
        <rFont val="Calibri"/>
        <family val="2"/>
        <scheme val="minor"/>
      </rPr>
      <t>binneninrichting</t>
    </r>
    <r>
      <rPr>
        <sz val="10"/>
        <rFont val="Calibri"/>
        <family val="2"/>
        <scheme val="minor"/>
      </rPr>
      <t>: Tedere Thuizen: zachte zorg</t>
    </r>
  </si>
  <si>
    <t>PVA 122</t>
  </si>
  <si>
    <t>Nazareth</t>
  </si>
  <si>
    <t>Jeugdzorg vzw</t>
  </si>
  <si>
    <t>Jeugdzorg afdeling Liaan</t>
  </si>
  <si>
    <r>
      <rPr>
        <b/>
        <sz val="10"/>
        <rFont val="Calibri"/>
        <family val="2"/>
        <scheme val="minor"/>
      </rPr>
      <t xml:space="preserve">buiteninrichting: </t>
    </r>
    <r>
      <rPr>
        <sz val="10"/>
        <rFont val="Calibri"/>
        <family val="2"/>
        <scheme val="minor"/>
      </rPr>
      <t>creeëren van spel- en sportmogelijkheden in de tuin</t>
    </r>
  </si>
  <si>
    <t>PVA 123</t>
  </si>
  <si>
    <t>Oostnieuwkerke</t>
  </si>
  <si>
    <t>Kerckstede vzw</t>
  </si>
  <si>
    <t>Kerckstede</t>
  </si>
  <si>
    <r>
      <rPr>
        <b/>
        <sz val="10"/>
        <rFont val="Calibri"/>
        <family val="2"/>
        <scheme val="minor"/>
      </rPr>
      <t>buiteninrichting:</t>
    </r>
    <r>
      <rPr>
        <sz val="10"/>
        <rFont val="Calibri"/>
        <family val="2"/>
        <scheme val="minor"/>
      </rPr>
      <t xml:space="preserve"> buitenaanleg ifv agressiepreventie</t>
    </r>
  </si>
  <si>
    <t>PVA 124</t>
  </si>
  <si>
    <t>Diegem</t>
  </si>
  <si>
    <t>Klim vzw</t>
  </si>
  <si>
    <r>
      <rPr>
        <b/>
        <sz val="10"/>
        <rFont val="Calibri"/>
        <family val="2"/>
        <scheme val="minor"/>
      </rPr>
      <t>binneninrichting</t>
    </r>
    <r>
      <rPr>
        <sz val="10"/>
        <rFont val="Calibri"/>
        <family val="2"/>
        <scheme val="minor"/>
      </rPr>
      <t>: renovatie van bestaand deel tot een snoezelruimte</t>
    </r>
  </si>
  <si>
    <t>PVA 125</t>
  </si>
  <si>
    <t>Sint-Lambrechts-Woluwe</t>
  </si>
  <si>
    <t>Koninklijk Instituut Woluwe</t>
  </si>
  <si>
    <r>
      <rPr>
        <b/>
        <sz val="10"/>
        <rFont val="Calibri"/>
        <family val="2"/>
        <scheme val="minor"/>
      </rPr>
      <t>buiteninrichting</t>
    </r>
    <r>
      <rPr>
        <sz val="10"/>
        <rFont val="Calibri"/>
        <family val="2"/>
        <scheme val="minor"/>
      </rPr>
      <t xml:space="preserve">: proprioceptie en prikkelverwerking outdoor 
</t>
    </r>
    <r>
      <rPr>
        <b/>
        <sz val="10"/>
        <rFont val="Calibri"/>
        <family val="2"/>
        <scheme val="minor"/>
      </rPr>
      <t>binneninrichting:</t>
    </r>
    <r>
      <rPr>
        <sz val="10"/>
        <rFont val="Calibri"/>
        <family val="2"/>
        <scheme val="minor"/>
      </rPr>
      <t xml:space="preserve"> optimalistaie van het beveiligheidsaanbod</t>
    </r>
  </si>
  <si>
    <t>PVA 126</t>
  </si>
  <si>
    <t>Alken</t>
  </si>
  <si>
    <t>Mariahuis vzw</t>
  </si>
  <si>
    <t>Mariahuis</t>
  </si>
  <si>
    <r>
      <rPr>
        <b/>
        <sz val="10"/>
        <rFont val="Calibri"/>
        <family val="2"/>
        <scheme val="minor"/>
      </rPr>
      <t>buiteninrichting:</t>
    </r>
    <r>
      <rPr>
        <sz val="10"/>
        <rFont val="Calibri"/>
        <family val="2"/>
        <scheme val="minor"/>
      </rPr>
      <t xml:space="preserve"> sportieve, ontspannende actiezone en rustgevende en veilige tuin</t>
    </r>
  </si>
  <si>
    <t>PVA 127</t>
  </si>
  <si>
    <t>Monnikenheide - Spectrum</t>
  </si>
  <si>
    <r>
      <rPr>
        <b/>
        <sz val="10"/>
        <rFont val="Calibri"/>
        <family val="2"/>
        <scheme val="minor"/>
      </rPr>
      <t>binneninrichting</t>
    </r>
    <r>
      <rPr>
        <sz val="10"/>
        <rFont val="Calibri"/>
        <family val="2"/>
        <scheme val="minor"/>
      </rPr>
      <t>: snoezel- en rustruimte Ponton</t>
    </r>
  </si>
  <si>
    <t>PVA 128</t>
  </si>
  <si>
    <t>Peer</t>
  </si>
  <si>
    <t>Monsheide vzw</t>
  </si>
  <si>
    <t>Monsheide</t>
  </si>
  <si>
    <r>
      <rPr>
        <b/>
        <sz val="10"/>
        <rFont val="Calibri"/>
        <family val="2"/>
        <scheme val="minor"/>
      </rPr>
      <t>buiteninrichting</t>
    </r>
    <r>
      <rPr>
        <sz val="10"/>
        <rFont val="Calibri"/>
        <family val="2"/>
        <scheme val="minor"/>
      </rPr>
      <t xml:space="preserve">: (rustgevende) buitenaanleg   
</t>
    </r>
    <r>
      <rPr>
        <b/>
        <sz val="10"/>
        <rFont val="Calibri"/>
        <family val="2"/>
        <scheme val="minor"/>
      </rPr>
      <t>binneninrichting:</t>
    </r>
    <r>
      <rPr>
        <sz val="10"/>
        <rFont val="Calibri"/>
        <family val="2"/>
        <scheme val="minor"/>
      </rPr>
      <t xml:space="preserve"> plafonnering en bekabeling voor camerabewaking en deuralarmen</t>
    </r>
  </si>
  <si>
    <t>PVA 129</t>
  </si>
  <si>
    <t>Puurs-Sint-Amands</t>
  </si>
  <si>
    <t>Nektari vzw</t>
  </si>
  <si>
    <t>Nektari</t>
  </si>
  <si>
    <r>
      <rPr>
        <b/>
        <sz val="10"/>
        <rFont val="Calibri"/>
        <family val="2"/>
        <scheme val="minor"/>
      </rPr>
      <t>buiteninrichting:</t>
    </r>
    <r>
      <rPr>
        <sz val="10"/>
        <rFont val="Calibri"/>
        <family val="2"/>
        <scheme val="minor"/>
      </rPr>
      <t xml:space="preserve"> 
1.aanleg tuin woonondersteuning 
2.herinrichting vijver dagcentrum  
</t>
    </r>
    <r>
      <rPr>
        <b/>
        <sz val="10"/>
        <rFont val="Calibri"/>
        <family val="2"/>
        <scheme val="minor"/>
      </rPr>
      <t>binneninrichting:</t>
    </r>
    <r>
      <rPr>
        <sz val="10"/>
        <rFont val="Calibri"/>
        <family val="2"/>
        <scheme val="minor"/>
      </rPr>
      <t xml:space="preserve"> 
1.inrichting zomerhuis tot stilteplek 
2.herinrichting inkomhal dagcentrum 
3.installatie van een "box in box" werkatelier</t>
    </r>
  </si>
  <si>
    <t>PVA 131</t>
  </si>
  <si>
    <t>Herent</t>
  </si>
  <si>
    <t>Oostrem vzw</t>
  </si>
  <si>
    <t>Oostrem</t>
  </si>
  <si>
    <r>
      <rPr>
        <b/>
        <sz val="10"/>
        <rFont val="Calibri"/>
        <family val="2"/>
        <scheme val="minor"/>
      </rPr>
      <t>buiteninrichting:</t>
    </r>
    <r>
      <rPr>
        <sz val="10"/>
        <rFont val="Calibri"/>
        <family val="2"/>
        <scheme val="minor"/>
      </rPr>
      <t xml:space="preserve"> stilteplek Home Bijloke  </t>
    </r>
    <r>
      <rPr>
        <b/>
        <sz val="10"/>
        <rFont val="Calibri"/>
        <family val="2"/>
        <scheme val="minor"/>
      </rPr>
      <t xml:space="preserve">           
binneninrichting:</t>
    </r>
    <r>
      <rPr>
        <sz val="10"/>
        <rFont val="Calibri"/>
        <family val="2"/>
        <scheme val="minor"/>
      </rPr>
      <t xml:space="preserve"> binneninrichting Home Bijloke </t>
    </r>
  </si>
  <si>
    <t>PVA 132</t>
  </si>
  <si>
    <t>Rekem</t>
  </si>
  <si>
    <t>Openbaar Psychiatrisch Zorgcentrum Rekem</t>
  </si>
  <si>
    <r>
      <rPr>
        <b/>
        <sz val="10"/>
        <rFont val="Calibri"/>
        <family val="2"/>
        <scheme val="minor"/>
      </rPr>
      <t>buiteninrichting:</t>
    </r>
    <r>
      <rPr>
        <sz val="10"/>
        <rFont val="Calibri"/>
        <family val="2"/>
        <scheme val="minor"/>
      </rPr>
      <t xml:space="preserve"> therapeutische tuin/stilte plek 
</t>
    </r>
    <r>
      <rPr>
        <b/>
        <sz val="10"/>
        <rFont val="Calibri"/>
        <family val="2"/>
        <scheme val="minor"/>
      </rPr>
      <t>binneninrichting:</t>
    </r>
    <r>
      <rPr>
        <sz val="10"/>
        <rFont val="Calibri"/>
        <family val="2"/>
        <scheme val="minor"/>
      </rPr>
      <t xml:space="preserve"> 
1.camerabewaking 
2.touchpanels anti-vandaal</t>
    </r>
  </si>
  <si>
    <t>PVA 133</t>
  </si>
  <si>
    <t>Pamela vzw</t>
  </si>
  <si>
    <t xml:space="preserve"> Pamele</t>
  </si>
  <si>
    <r>
      <rPr>
        <b/>
        <sz val="10"/>
        <rFont val="Calibri"/>
        <family val="2"/>
        <scheme val="minor"/>
      </rPr>
      <t>buiteninrichting:</t>
    </r>
    <r>
      <rPr>
        <sz val="10"/>
        <rFont val="Calibri"/>
        <family val="2"/>
        <scheme val="minor"/>
      </rPr>
      <t xml:space="preserve"> inrichten van een prikkelarm en groen belevingsterras 
</t>
    </r>
    <r>
      <rPr>
        <b/>
        <sz val="10"/>
        <rFont val="Calibri"/>
        <family val="2"/>
        <scheme val="minor"/>
      </rPr>
      <t>binneninrichting:</t>
    </r>
    <r>
      <rPr>
        <sz val="10"/>
        <rFont val="Calibri"/>
        <family val="2"/>
        <scheme val="minor"/>
      </rPr>
      <t xml:space="preserve"> Ontwikkelen van een veilig en beschermde binneninrichting</t>
    </r>
  </si>
  <si>
    <t>PVA 134</t>
  </si>
  <si>
    <t>Lede</t>
  </si>
  <si>
    <t>Psychiatrisch Centrum Ariadne</t>
  </si>
  <si>
    <r>
      <rPr>
        <b/>
        <sz val="10"/>
        <rFont val="Calibri"/>
        <family val="2"/>
        <scheme val="minor"/>
      </rPr>
      <t>binneninrichting:</t>
    </r>
    <r>
      <rPr>
        <sz val="10"/>
        <rFont val="Calibri"/>
        <family val="2"/>
        <scheme val="minor"/>
      </rPr>
      <t xml:space="preserve"> inzetten op tools en materiaal  met klemtoon op ontspanning, comfort (room) en de verhoging van de veiligheid </t>
    </r>
  </si>
  <si>
    <t>PVA 135</t>
  </si>
  <si>
    <t>Beernem</t>
  </si>
  <si>
    <t>Psychiatrisch Centrum Sint Amandus</t>
  </si>
  <si>
    <r>
      <rPr>
        <b/>
        <sz val="10"/>
        <rFont val="Calibri"/>
        <family val="2"/>
        <scheme val="minor"/>
      </rPr>
      <t>buiteninrichting</t>
    </r>
    <r>
      <rPr>
        <sz val="10"/>
        <rFont val="Calibri"/>
        <family val="2"/>
        <scheme val="minor"/>
      </rPr>
      <t xml:space="preserve">: infusietuin en troostplek 
</t>
    </r>
    <r>
      <rPr>
        <b/>
        <sz val="10"/>
        <rFont val="Calibri"/>
        <family val="2"/>
        <scheme val="minor"/>
      </rPr>
      <t>binneninrichting</t>
    </r>
    <r>
      <rPr>
        <sz val="10"/>
        <rFont val="Calibri"/>
        <family val="2"/>
        <scheme val="minor"/>
      </rPr>
      <t>: 
1.aanpassingen aan de binneninrichting 
2.uitrusting voor overige afd inzake veilige zorg</t>
    </r>
  </si>
  <si>
    <t>PVA 137</t>
  </si>
  <si>
    <t>Zottegem</t>
  </si>
  <si>
    <t>Groep Philippus Neri Geestelijke Gezondheidszorg TBE Vlaamse Ardennen - Psychiatrisch Ziekenuis Frapello</t>
  </si>
  <si>
    <r>
      <rPr>
        <b/>
        <sz val="10"/>
        <rFont val="Calibri"/>
        <family val="2"/>
        <scheme val="minor"/>
      </rPr>
      <t>buiteninrichting:</t>
    </r>
    <r>
      <rPr>
        <sz val="10"/>
        <rFont val="Calibri"/>
        <family val="2"/>
        <scheme val="minor"/>
      </rPr>
      <t xml:space="preserve"> buitenruimte als healing environment 
</t>
    </r>
    <r>
      <rPr>
        <b/>
        <sz val="10"/>
        <rFont val="Calibri"/>
        <family val="2"/>
        <scheme val="minor"/>
      </rPr>
      <t xml:space="preserve">binneninrichting: </t>
    </r>
    <r>
      <rPr>
        <sz val="10"/>
        <rFont val="Calibri"/>
        <family val="2"/>
        <scheme val="minor"/>
      </rPr>
      <t xml:space="preserve">deuren naar herstel </t>
    </r>
  </si>
  <si>
    <t>PVA 138</t>
  </si>
  <si>
    <t>Gezondheidszorg Bermhertigheid Jesu vzw</t>
  </si>
  <si>
    <t>Psychiatrisch Ziekenhuis Heilig Hart Ieper</t>
  </si>
  <si>
    <r>
      <rPr>
        <b/>
        <sz val="10"/>
        <rFont val="Calibri"/>
        <family val="2"/>
        <scheme val="minor"/>
      </rPr>
      <t>binneninrichting</t>
    </r>
    <r>
      <rPr>
        <sz val="10"/>
        <rFont val="Calibri"/>
        <family val="2"/>
        <scheme val="minor"/>
      </rPr>
      <t>: 
1.spanning reducerende toestellen en materialen 
2.sluitmechanisme patientenkamers</t>
    </r>
  </si>
  <si>
    <t>PVA 139</t>
  </si>
  <si>
    <t>Psychiatrisch Ziekenuis Onzelievevrouw</t>
  </si>
  <si>
    <r>
      <rPr>
        <b/>
        <sz val="10"/>
        <rFont val="Calibri"/>
        <family val="2"/>
        <scheme val="minor"/>
      </rPr>
      <t>binneninrichting</t>
    </r>
    <r>
      <rPr>
        <sz val="10"/>
        <rFont val="Calibri"/>
        <family val="2"/>
        <scheme val="minor"/>
      </rPr>
      <t>: 
1.sluitmechanisme patiëntenkamers          
2.rust en ontspanning indoor</t>
    </r>
  </si>
  <si>
    <t>PVA 140</t>
  </si>
  <si>
    <t>Grimbergen</t>
  </si>
  <si>
    <t>Psychiatrisch Ziekenuis Sint-Alexius</t>
  </si>
  <si>
    <r>
      <rPr>
        <b/>
        <sz val="10"/>
        <rFont val="Calibri"/>
        <family val="2"/>
        <scheme val="minor"/>
      </rPr>
      <t>buiteninrichting:</t>
    </r>
    <r>
      <rPr>
        <sz val="10"/>
        <rFont val="Calibri"/>
        <family val="2"/>
        <scheme val="minor"/>
      </rPr>
      <t xml:space="preserve"> 
1.Avicenna - Inrichten buitenruimte          
2.Galenos ontspanningsmogelijkheden tuin  
</t>
    </r>
    <r>
      <rPr>
        <b/>
        <sz val="10"/>
        <rFont val="Calibri"/>
        <family val="2"/>
        <scheme val="minor"/>
      </rPr>
      <t>binneninrichting</t>
    </r>
    <r>
      <rPr>
        <sz val="10"/>
        <rFont val="Calibri"/>
        <family val="2"/>
        <scheme val="minor"/>
      </rPr>
      <t>: 
1.Avicenna - ombouw veilige omgeving met rustpunten en ontspanning                    
2.Galenos: ombouw naar veilige omgeving</t>
    </r>
  </si>
  <si>
    <t>PVA 141</t>
  </si>
  <si>
    <t>Diest</t>
  </si>
  <si>
    <t>Sint-Annendael Grauwzusters vzw</t>
  </si>
  <si>
    <t>Psychiatrisch Ziekenuis Sint-Annendael</t>
  </si>
  <si>
    <r>
      <rPr>
        <b/>
        <sz val="10"/>
        <rFont val="Calibri"/>
        <family val="2"/>
        <scheme val="minor"/>
      </rPr>
      <t>binneninrichting</t>
    </r>
    <r>
      <rPr>
        <sz val="10"/>
        <rFont val="Calibri"/>
        <family val="2"/>
        <scheme val="minor"/>
      </rPr>
      <t xml:space="preserve">: prikkelarme omgeving Sint-Andries </t>
    </r>
  </si>
  <si>
    <t xml:space="preserve">PVA 142 </t>
  </si>
  <si>
    <t>Ninove</t>
  </si>
  <si>
    <t>Schoonderhage vzw</t>
  </si>
  <si>
    <t>Schoonderhage</t>
  </si>
  <si>
    <r>
      <rPr>
        <b/>
        <sz val="10"/>
        <rFont val="Calibri"/>
        <family val="2"/>
        <scheme val="minor"/>
      </rPr>
      <t>binneninrichting</t>
    </r>
    <r>
      <rPr>
        <sz val="10"/>
        <rFont val="Calibri"/>
        <family val="2"/>
        <scheme val="minor"/>
      </rPr>
      <t>: prikkelarme en veilige omgeving Afdeling Aalst</t>
    </r>
  </si>
  <si>
    <t>PVA 145</t>
  </si>
  <si>
    <t>Vondels vzw</t>
  </si>
  <si>
    <t>Vondels</t>
  </si>
  <si>
    <r>
      <rPr>
        <b/>
        <sz val="10"/>
        <rFont val="Calibri"/>
        <family val="2"/>
        <scheme val="minor"/>
      </rPr>
      <t xml:space="preserve">buiteninrichitng: 
</t>
    </r>
    <r>
      <rPr>
        <sz val="10"/>
        <rFont val="Calibri"/>
        <family val="2"/>
        <scheme val="minor"/>
      </rPr>
      <t>1.belevingstuin                                       
2.natuurlijke terugtrekplek</t>
    </r>
  </si>
  <si>
    <t>PVA 146</t>
  </si>
  <si>
    <t>Heverlee</t>
  </si>
  <si>
    <t>Sporen vzw</t>
  </si>
  <si>
    <t>Sporen</t>
  </si>
  <si>
    <r>
      <rPr>
        <b/>
        <sz val="10"/>
        <rFont val="Calibri"/>
        <family val="2"/>
        <scheme val="minor"/>
      </rPr>
      <t>buiteninrichting</t>
    </r>
    <r>
      <rPr>
        <sz val="10"/>
        <rFont val="Calibri"/>
        <family val="2"/>
        <scheme val="minor"/>
      </rPr>
      <t xml:space="preserve">: 
1.traumasensitieve buiteninrichting Kinderdorp 
2.inrichting tuin de Zwier  
</t>
    </r>
    <r>
      <rPr>
        <b/>
        <sz val="10"/>
        <rFont val="Calibri"/>
        <family val="2"/>
        <scheme val="minor"/>
      </rPr>
      <t>binneninrichting:</t>
    </r>
    <r>
      <rPr>
        <sz val="10"/>
        <rFont val="Calibri"/>
        <family val="2"/>
        <scheme val="minor"/>
      </rPr>
      <t xml:space="preserve"> traumasensitieve binneninrichting Kinderdorp</t>
    </r>
  </si>
  <si>
    <t>PVA 147</t>
  </si>
  <si>
    <t>Het Ziekenhuisnetwerk Antwerpen vzw</t>
  </si>
  <si>
    <t>Psychiatrisch Ziekenhuis Stuivenberg</t>
  </si>
  <si>
    <r>
      <rPr>
        <b/>
        <sz val="10"/>
        <rFont val="Calibri"/>
        <family val="2"/>
        <scheme val="minor"/>
      </rPr>
      <t>binneninrichting:</t>
    </r>
    <r>
      <rPr>
        <sz val="10"/>
        <rFont val="Calibri"/>
        <family val="2"/>
        <scheme val="minor"/>
      </rPr>
      <t xml:space="preserve"> toegangescontrole redidentenkamers</t>
    </r>
  </si>
  <si>
    <t>PVA 148</t>
  </si>
  <si>
    <t>Eke</t>
  </si>
  <si>
    <t>Zonnehoeve Living+ vzw</t>
  </si>
  <si>
    <t>Zonnehoeve Living+</t>
  </si>
  <si>
    <r>
      <rPr>
        <b/>
        <sz val="10"/>
        <rFont val="Calibri"/>
        <family val="2"/>
        <scheme val="minor"/>
      </rPr>
      <t>buiteninrichting</t>
    </r>
    <r>
      <rPr>
        <sz val="10"/>
        <rFont val="Calibri"/>
        <family val="2"/>
        <scheme val="minor"/>
      </rPr>
      <t>: rust in hoofd en lichaam_Buiten caroussel</t>
    </r>
  </si>
  <si>
    <t>PVA 149</t>
  </si>
  <si>
    <t>Roosdaal</t>
  </si>
  <si>
    <t>Zonnelied vzw</t>
  </si>
  <si>
    <t>Zonnelied</t>
  </si>
  <si>
    <r>
      <rPr>
        <b/>
        <sz val="10"/>
        <rFont val="Calibri"/>
        <family val="2"/>
        <scheme val="minor"/>
      </rPr>
      <t>buiteninrichting:</t>
    </r>
    <r>
      <rPr>
        <sz val="10"/>
        <rFont val="Calibri"/>
        <family val="2"/>
        <scheme val="minor"/>
      </rPr>
      <t xml:space="preserve"> inrichten van een veilige tuinomgeving - Campus Brussel 't Zinneke
</t>
    </r>
    <r>
      <rPr>
        <b/>
        <sz val="10"/>
        <rFont val="Calibri"/>
        <family val="2"/>
        <scheme val="minor"/>
      </rPr>
      <t>binneninrichting:</t>
    </r>
    <r>
      <rPr>
        <sz val="10"/>
        <rFont val="Calibri"/>
        <family val="2"/>
        <scheme val="minor"/>
      </rPr>
      <t xml:space="preserve"> Vrijheidsbeperkende hulpmiddelen - campus Roosdaal</t>
    </r>
  </si>
  <si>
    <t>PVA 150</t>
  </si>
  <si>
    <t>Zwalm</t>
  </si>
  <si>
    <t>De Bolster vzw</t>
  </si>
  <si>
    <t>De Bolster</t>
  </si>
  <si>
    <r>
      <rPr>
        <b/>
        <sz val="10"/>
        <rFont val="Calibri"/>
        <family val="2"/>
        <scheme val="minor"/>
      </rPr>
      <t>binneninrichting:</t>
    </r>
    <r>
      <rPr>
        <sz val="10"/>
        <rFont val="Calibri"/>
        <family val="2"/>
        <scheme val="minor"/>
      </rPr>
      <t xml:space="preserve"> optimalisatie ggebouw De Gaverkant</t>
    </r>
  </si>
  <si>
    <t>PVA 151</t>
  </si>
  <si>
    <t>Raakzaam vzw</t>
  </si>
  <si>
    <t>Raakzaam</t>
  </si>
  <si>
    <r>
      <rPr>
        <b/>
        <sz val="10"/>
        <rFont val="Calibri"/>
        <family val="2"/>
        <scheme val="minor"/>
      </rPr>
      <t>buiteninrichting</t>
    </r>
    <r>
      <rPr>
        <sz val="10"/>
        <rFont val="Calibri"/>
        <family val="2"/>
        <scheme val="minor"/>
      </rPr>
      <t xml:space="preserve">: toegankelijke en prikkelarme tuin 
</t>
    </r>
    <r>
      <rPr>
        <b/>
        <sz val="10"/>
        <rFont val="Calibri"/>
        <family val="2"/>
        <scheme val="minor"/>
      </rPr>
      <t>binneninrichting</t>
    </r>
    <r>
      <rPr>
        <sz val="10"/>
        <rFont val="Calibri"/>
        <family val="2"/>
        <scheme val="minor"/>
      </rPr>
      <t>: technologie  voor ondersteuning bij agressie en preventie</t>
    </r>
  </si>
  <si>
    <t>PVA 152</t>
  </si>
  <si>
    <t>De Patio vzw</t>
  </si>
  <si>
    <t>De Patio</t>
  </si>
  <si>
    <r>
      <rPr>
        <b/>
        <sz val="10"/>
        <rFont val="Calibri"/>
        <family val="2"/>
        <scheme val="minor"/>
      </rPr>
      <t>buiteninrichting</t>
    </r>
    <r>
      <rPr>
        <sz val="10"/>
        <rFont val="Calibri"/>
        <family val="2"/>
        <scheme val="minor"/>
      </rPr>
      <t xml:space="preserve">:
1.ontspannings-, rust- en ontmoetingsmogelijkheden in tuin afd Estas  
2.ontspannings-, rust- en ontmoetingsmogelijkheden in tuin afd 't Groot Hersberge 
3.plaatsen van twee speeltorens  
</t>
    </r>
    <r>
      <rPr>
        <b/>
        <sz val="10"/>
        <rFont val="Calibri"/>
        <family val="2"/>
        <scheme val="minor"/>
      </rPr>
      <t>binneninrichting:</t>
    </r>
    <r>
      <rPr>
        <sz val="10"/>
        <rFont val="Calibri"/>
        <family val="2"/>
        <scheme val="minor"/>
      </rPr>
      <t xml:space="preserve"> 
1.verruimen van ontspanningsmogelijkheden afdeling 't Laar 
2.garage herinrichten tot ontspannings- en rustruimte afd De Schoor 
3.verruimen ontspannings- en rustmogelijkheden afd Cruushove</t>
    </r>
  </si>
  <si>
    <t>PVA 154</t>
  </si>
  <si>
    <t>Oostakker</t>
  </si>
  <si>
    <t>Mozaïk vzw</t>
  </si>
  <si>
    <t>Mozaïk</t>
  </si>
  <si>
    <r>
      <rPr>
        <b/>
        <sz val="10"/>
        <rFont val="Calibri"/>
        <family val="2"/>
        <scheme val="minor"/>
      </rPr>
      <t>binneninrichting:</t>
    </r>
    <r>
      <rPr>
        <sz val="10"/>
        <rFont val="Calibri"/>
        <family val="2"/>
        <scheme val="minor"/>
      </rPr>
      <t xml:space="preserve"> 
1.herinrichting time-out ruimte tot prikkelarme relaxruimte 
2.aanpassing inrichting GES woning</t>
    </r>
  </si>
  <si>
    <t>PVA 155</t>
  </si>
  <si>
    <t>Merlijn vzw</t>
  </si>
  <si>
    <t>Merlijn</t>
  </si>
  <si>
    <r>
      <rPr>
        <b/>
        <sz val="10"/>
        <rFont val="Calibri"/>
        <family val="2"/>
        <scheme val="minor"/>
      </rPr>
      <t>buiteninrichting:</t>
    </r>
    <r>
      <rPr>
        <sz val="10"/>
        <rFont val="Calibri"/>
        <family val="2"/>
        <scheme val="minor"/>
      </rPr>
      <t xml:space="preserve"> 
1.ingegraven trampolines 
2.samen schommelen 
</t>
    </r>
    <r>
      <rPr>
        <b/>
        <sz val="10"/>
        <rFont val="Calibri"/>
        <family val="2"/>
        <scheme val="minor"/>
      </rPr>
      <t xml:space="preserve">binneninrichting:
</t>
    </r>
    <r>
      <rPr>
        <sz val="10"/>
        <rFont val="Calibri"/>
        <family val="2"/>
        <scheme val="minor"/>
      </rPr>
      <t>1.veilige motorische speelruimte
2.veilig, comfortabel en zustig zitten</t>
    </r>
  </si>
  <si>
    <r>
      <rPr>
        <b/>
        <sz val="11"/>
        <rFont val="Calibri"/>
        <family val="2"/>
        <scheme val="minor"/>
      </rPr>
      <t>Klassieke betoelaging:</t>
    </r>
    <r>
      <rPr>
        <sz val="11"/>
        <rFont val="Calibri"/>
        <family val="2"/>
        <scheme val="minor"/>
      </rPr>
      <t xml:space="preserve"> een voorziening kan een vraag indienen tot het bekomen van investeringsbetoelaging (= subsidiebelofte) voor een beoogde investering. Het bedrag van de investeringsbetoelaging wordt aangerekend op de VIPA-kredieten op het moment van het verlenen van de subsidiebelofte. De subsidiebetalingen gebeuren in 5 schijven op basis van voorgelegde facturen. De subsidiebelofte wordt met 50% geïndexeerd op het moment van het aanvangsbevel van de werken en 50% op het moment van de ingebruikname.</t>
    </r>
  </si>
  <si>
    <t>22K055</t>
  </si>
  <si>
    <t>Ukkel</t>
  </si>
  <si>
    <t>Scholengroep 8 Brussel</t>
  </si>
  <si>
    <t>Opvang Internaat Koninklijk Atheneum Ukkel 1</t>
  </si>
  <si>
    <t>aankoop met verbouwing van het Kinderdagverblijf Ekla met 51 plaatsen (capaciteitsuitbreiding) in de Pierre Van Humbeekstraat 5 in Sint-Jans-Molenbeek</t>
  </si>
  <si>
    <t>aanvullende belofte
door reële notariskosten en registratierechten 
23/01/2024</t>
  </si>
  <si>
    <t>22K060</t>
  </si>
  <si>
    <t>Kaldoun BVBA</t>
  </si>
  <si>
    <t>Het Droomwolkje 3</t>
  </si>
  <si>
    <t>uitbreiding voor de Kinderopvang Het Droomwolkje 3 met 17 plaatsen (capaciteitsvervanging) in de Boonhemstraat 2 in Sint-Niklaas</t>
  </si>
  <si>
    <t>22K049</t>
  </si>
  <si>
    <t>Huize Tordaele vzw</t>
  </si>
  <si>
    <t>Huize Tordaele</t>
  </si>
  <si>
    <t>nieuwbouw van een beveiligend verblijf voor 6 jongeren (capaciteitsuitbreiding) en dagopvang in de Bruggestraat 39 en Bruggestraat 61 in Torhout</t>
  </si>
  <si>
    <t>aanvullende belofte
door indexering 
na aanvangsbevel
28/02/2024</t>
  </si>
  <si>
    <t>20K043</t>
  </si>
  <si>
    <t>Kinderdagverblijf 
Kind Jezus vzw</t>
  </si>
  <si>
    <t>Kind Jezus</t>
  </si>
  <si>
    <t>ingrijpende duurzame verbouwing voor het Kinderdagverblijf Kind Jezus voor 4 extra plaatsen (capaciteitsvervanging) in de Heizijde 33 in Turnhout</t>
  </si>
  <si>
    <t>aanvullende belofte
door indexering 
na aanvangsbevel
17/04/2024</t>
  </si>
  <si>
    <t>20K050</t>
  </si>
  <si>
    <t>Berlaar</t>
  </si>
  <si>
    <t>Zorggroep Zusters van Berlaar vzw</t>
  </si>
  <si>
    <t>Buurtzorg Wiekevorst</t>
  </si>
  <si>
    <t>nieuwbouw (vervanging) van het Lokaal Dienstencentrum Het Pluspunt en het Dagverzorgingscentrum Sint-Jozef in de Sint-Jozefstraat 15 te Heist-op-den-Berg (Wiekevorst)</t>
  </si>
  <si>
    <t>aanvullende belofte
door indexering 
na ingebruikname
23/02/2024</t>
  </si>
  <si>
    <t>20K122</t>
  </si>
  <si>
    <t>Aalst</t>
  </si>
  <si>
    <t>Zorgcampus Denderrust vzw</t>
  </si>
  <si>
    <t>Woonzorgcentrum Denderrust</t>
  </si>
  <si>
    <t>uitbreiding voor het Dagverzorgingscentrum De Regenboog in de Alfons De Cockstraat 12 A in Aalst (Herdersem)</t>
  </si>
  <si>
    <t>22K026</t>
  </si>
  <si>
    <t>Mintus - OCMW Brugge</t>
  </si>
  <si>
    <t>Lokaal Dienstencentrum 
't Reitje</t>
  </si>
  <si>
    <t>nieuwbouw van het Lokaal Dienstencentrum 't Reitje in de Scharphoutstraat 42 in Brugge (Lissewege)</t>
  </si>
  <si>
    <t>aanvullende belofte
door indexering 
na aanvangsbevel
25/03/2024</t>
  </si>
  <si>
    <t>22K059</t>
  </si>
  <si>
    <t>Bocholt</t>
  </si>
  <si>
    <t>Gemeente Bocholt</t>
  </si>
  <si>
    <t>Lokaal Dienstencentrum Het Dorpshuis</t>
  </si>
  <si>
    <t>voltooiingswerken voor een lokaal dienstencentrum in de Brugstraat 4 in Bocholt</t>
  </si>
  <si>
    <t>aanvullende belofte
door indexering 
na aanvangsbevel
3/04/2024</t>
  </si>
  <si>
    <t>22K032</t>
  </si>
  <si>
    <t>Hasselt</t>
  </si>
  <si>
    <t>Integra vzw</t>
  </si>
  <si>
    <t>Centrum Geestelijke Gezondheidszorg Integra</t>
  </si>
  <si>
    <t xml:space="preserve">ingrijpende duurzame verbouwing voor een centrum voor geestelijke gezondheidszorg en een revalidatieovereenkomst Integra (allebei capaciteitsvervanging) in de Henri Decleenestraat 7-9 in Genk </t>
  </si>
  <si>
    <t>22K018</t>
  </si>
  <si>
    <t>Blankenberge</t>
  </si>
  <si>
    <t>Centrum voor Geestelijke Gezondheidszorg Prisma vzw</t>
  </si>
  <si>
    <t>Centrum voor Geestelijke Gezondheidszorg Prisma</t>
  </si>
  <si>
    <t>nieuwbouw voor het Centrum Geestelijke Gezondheidszorg Prisma (capaciteitsvervanging) in de Zwevezelestraat 3 in Torhout</t>
  </si>
  <si>
    <t>23BU057</t>
  </si>
  <si>
    <t>Centrum voor Ambulante Revalidatie Stappie vzw</t>
  </si>
  <si>
    <t>Centrum voor Ambulante Revalidatie Stappie</t>
  </si>
  <si>
    <t>aankoop bijzondere uitrusting: 10 laptops voor het Centrum voor Ambulante Revalidatie Stappie in de Koninginnelaan 55-57 in Oostende</t>
  </si>
  <si>
    <t>23BU058</t>
  </si>
  <si>
    <t>23BU059</t>
  </si>
  <si>
    <t>23BU062</t>
  </si>
  <si>
    <t>Revalidatiecentrum Buggenhout vzw</t>
  </si>
  <si>
    <t>Centrum voor Ambulante Revalidatie Buggenhout</t>
  </si>
  <si>
    <t>aankoop bijzondere uitrusting: 20 laptops met Microsoft 365 Business Premium licentie en de nodige beveiligingssoftware voor het Centrum voor Ambulante Revalidatie Buggenhout in het Klaverveld 3 in Buggenhout</t>
  </si>
  <si>
    <t>PH778-A-MCI-KLF</t>
  </si>
  <si>
    <t>Ranst</t>
  </si>
  <si>
    <t xml:space="preserve">Emmaüs vzw </t>
  </si>
  <si>
    <t>DVC Zevenbergen</t>
  </si>
  <si>
    <t>nieuwbouw voor het Multifunctioneel Centrum met 4 plaatsen in de Boerenkrijglaan 25 te Ranst</t>
  </si>
  <si>
    <t>20K032</t>
  </si>
  <si>
    <t>Psychiatrisch Ziekenhuis Multiversum</t>
  </si>
  <si>
    <t>nieuwbouw voor 20 zorggebruikers (capaciteitsvervanging) voor het Psychiatrisch Verzorgingstehuis Multiversum in de Asberglaan 2 in Boechout</t>
  </si>
  <si>
    <t>20K009</t>
  </si>
  <si>
    <t>Psychiatrisch Verzorgingstehuis Dr. Guislain</t>
  </si>
  <si>
    <t xml:space="preserve">ingrijpende duurzame verbouwing en uitbreiding van een psychiatrisch verzorgingstehuis voor 14 bedden waarvan 10 bedden vervanging in de Lorkenstraat 30 in Gent </t>
  </si>
  <si>
    <r>
      <rPr>
        <b/>
        <sz val="11"/>
        <rFont val="Calibri"/>
        <family val="2"/>
        <scheme val="minor"/>
      </rPr>
      <t>Strategisch forfait ziekenhuizen</t>
    </r>
    <r>
      <rPr>
        <sz val="11"/>
        <rFont val="Calibri"/>
        <family val="2"/>
        <scheme val="minor"/>
      </rPr>
      <t xml:space="preserve"> (voor nieuwbouw, uitbreiding van bestaande capaciteit en herconditionerings-investeringen): een ziekenhuis kan een vraag indienen tot het bekomen van een akkoord strategisch forfait. Zodra desbetreffende infrastructuur in gebruik wordt genomen, start de uitbetaling van het strategisch forfait. De grootte van dat forfait is afhankelijk van een aantal parameters (bv. aantal operatiekwartieren, aantal bedden) en wordt aangepast aan het effectief gebruik van die parameters. Rekening houdend met voorgaande elementen wordt het forfait voor onbepaalde duur jaarlijks uitbetaald zolang de onderliggende parameters in gebruik zijn. Het forfait wordt jaarlijks aangerekend op de VIPA-kredieten op het moment van uitbetaling. Het overzicht bevat de ziekenhuizen die in 2024 een akkoord strategisch forfait verkregen waarbij het bedrag van het jaarlijks strategisch forfait werd bepaald. De betaling van de investeringssubsidies voor deze dossiers start dus vanaf ingebruikname.</t>
    </r>
  </si>
  <si>
    <t>204-ZH260</t>
  </si>
  <si>
    <t>Vilvoorde</t>
  </si>
  <si>
    <t>Algemeen Ziekenhuis Jan Portaels vzw</t>
  </si>
  <si>
    <t>Algemeen Ziekenhuis Vilvoorde</t>
  </si>
  <si>
    <t>nieuwbouw van een flexibel ziekenhuis (capaciteitsvervanging) met 311 bedden op de CAT-site in de Luchthavenlaan-Woluwelaan in Vilvoorde</t>
  </si>
  <si>
    <t>Gewijzigd akkoord 5/02/2024</t>
  </si>
  <si>
    <t>963-ZH239</t>
  </si>
  <si>
    <t>Psychiatrisch Ziekenhuis Onze-Lieve-Vrouw</t>
  </si>
  <si>
    <t>nieuwbouw voor deel A: BOPEC (onthaal, administratie, polikliniek, staf, directie en grote zaal) en deel B: De Variant (therapiecentrum) voor het Psychiatrisch Ziekenhuis Onze-Lieve-Vrouw in de Koning Albert I-laan 8 in Brugge</t>
  </si>
  <si>
    <t>243-ZH321</t>
  </si>
  <si>
    <t>Jessa Ziekenhuis vzw</t>
  </si>
  <si>
    <t>Jessa Ziekenhuis</t>
  </si>
  <si>
    <t xml:space="preserve">nieuwbouw van een eenheidscampus voor het Jessa Ziekenhuis (vervanging voor campussen Virga Jesse, Salvator, St. Ursula en logistieke campus Ekkelgarden) op de site Salvator in de Salvatorstraat 20 in Hasselt </t>
  </si>
  <si>
    <t>Gewijzigd akkoord 15/03/2024</t>
  </si>
  <si>
    <t>102-ZH326</t>
  </si>
  <si>
    <t xml:space="preserve">Mol  </t>
  </si>
  <si>
    <t>Heilig Hart Ziekenhuis vzw</t>
  </si>
  <si>
    <t>Heilig Hartziekenhuis</t>
  </si>
  <si>
    <t>nieuwbouw (vervanging) van een operatiekwartier, ondersteunende diensten (kleedruimten personeel), oncologisch dagziekenhuis en geriatrisch dagziekenhuis, beddenhuis voor geriatrie, apotheek en keuken in het Heilig Hart Ziekenhuis in de Gasthuisstraat 1 in Mol</t>
  </si>
  <si>
    <t>Verleende subsidies</t>
  </si>
  <si>
    <t>Energiescans</t>
  </si>
  <si>
    <t>21K045</t>
  </si>
  <si>
    <t>Leuven</t>
  </si>
  <si>
    <t>Ter Wende - Espero vzw</t>
  </si>
  <si>
    <t xml:space="preserve">Observatie- en behandelingscentrum 
Ter Wende - Espero </t>
  </si>
  <si>
    <t>nieuwbouw van lokalen voor therapie (muziek, beweging) en therapeutische dagbesteding (polyvalente ruimte, atelier) voor 8 jongeren (capaciteitsvervanging) met ernstige en chronische gedrags- en emotionele problemen op de campus Ter Wende in de Mechelsevest 30 in Leuven</t>
  </si>
  <si>
    <t>aanvullende belofte
door indexering 
na aanvangsbevel
3/05/2024</t>
  </si>
  <si>
    <t>20K107</t>
  </si>
  <si>
    <t>Lommel</t>
  </si>
  <si>
    <t>Onthaal-, Oriëntatie- en Observatiecentrum Elkeen vzw</t>
  </si>
  <si>
    <t>Onthaal-, Oriëntatie- en Observatiecentrum Elkeen Lommel</t>
  </si>
  <si>
    <t>nieuwbouw voor het Onthaal-, Oriëntatie en Observatiecentrum Elkeen voor 9 modules verblijf 0-18 jaar en modules diagnostiek (vervangingscapaciteit) in de Onderwijsstraat in Lommel</t>
  </si>
  <si>
    <t>aanvullende belofte
door indexering 
na aanvangsbevel
24/05/2024</t>
  </si>
  <si>
    <t>22K061</t>
  </si>
  <si>
    <t>Maaseik</t>
  </si>
  <si>
    <t>Stad Maaseik</t>
  </si>
  <si>
    <t>Hopsa</t>
  </si>
  <si>
    <t>nieuwbouw voor Kinderopvang Hopsa met 19 plaatsen (9 plaatsen capaciteitsvervanging en 10 plaatsen capaciteitsuitbreiding) op het Scholtisplein 1 in Maaseik (Neeroeteren)</t>
  </si>
  <si>
    <t>aanvullende belofte
door indexering 
na aanvangsbevel
29/05/2024</t>
  </si>
  <si>
    <t>22K066</t>
  </si>
  <si>
    <t>Ingelmunster</t>
  </si>
  <si>
    <t>Het Tuinkabouterhuisje BVBA</t>
  </si>
  <si>
    <t>Het Tuinkabouterhuisje</t>
  </si>
  <si>
    <t>aankoop met ingrijpende duurzame verbouwing en uitbreiding voor 43 plaatsen (capaciteitsvervanging) voor Het Tuinkabouterhuisje in de Warandestraat 4 in Ingelmunster</t>
  </si>
  <si>
    <t>aanvullende belofte
door indexering 
na aanvangsbevel
11/06/2025</t>
  </si>
  <si>
    <t>Voorzieningen voor Centra voor Algemeen Welzijnswerk</t>
  </si>
  <si>
    <t>21K024
CAW-Hannelore</t>
  </si>
  <si>
    <t>Asse</t>
  </si>
  <si>
    <t>Centrum Algemeen Welzijnswerk Halle-Vilvoorde vzw</t>
  </si>
  <si>
    <t>Centrum Algemeen Welzijnswerk Halle-Vilvoorde</t>
  </si>
  <si>
    <t>nieuwbouw van een residentieel centrum van algemeen welzijnswerk met 11 studio's met koppelbare kamers voor maximaal 24 personen (capaciteitsuitbreiding) in de Harensesteenweg 172-174 in Vilvoorde</t>
  </si>
  <si>
    <t>deel op budget 2023,
deel op budget 2024</t>
  </si>
  <si>
    <t>20K042</t>
  </si>
  <si>
    <t>Ichtegem</t>
  </si>
  <si>
    <t>OCMW Ichtegem</t>
  </si>
  <si>
    <t>Lokaal Dienstencentrum Dorpshuis De Ster</t>
  </si>
  <si>
    <t>nieuwbouw (vervanging) voor het Lokaal Dienstencentrum Dorpshuis De Ster op het Dokter Bruwierplein 1 in Ichtegem</t>
  </si>
  <si>
    <t>BZ648-O-TD</t>
  </si>
  <si>
    <t>Zorgnetwerk Cur@-Z vzw</t>
  </si>
  <si>
    <t>Huize Roborst</t>
  </si>
  <si>
    <t>nieuwbouw van een dagverzorgingscentrum en een lokaal dienstencentrum in de Gaverbosdreef / Marktplein / Decoenestraat in Zwalm (Munkzwalm)</t>
  </si>
  <si>
    <t>aanvullende belofte
door indexering 
na aanvangsbevel
15/05/2024</t>
  </si>
  <si>
    <t>20K088</t>
  </si>
  <si>
    <t>Zonnebeke</t>
  </si>
  <si>
    <t>Gemeente Zonnebeke</t>
  </si>
  <si>
    <t>Lokaal Dienstencentrum Villa Zonnedaele</t>
  </si>
  <si>
    <t>verbouwing voor het Lokaal Dienstencentrum Villa Zonnedaele in de Berten Pilstraat 5c in Zonnebeke</t>
  </si>
  <si>
    <t>aanvullende belofte
door indexering 
na aanvangsbevel
11/06/2024</t>
  </si>
  <si>
    <t>19K025</t>
  </si>
  <si>
    <t>Huize Zonnelied vzw</t>
  </si>
  <si>
    <t>Huize Zonnelied</t>
  </si>
  <si>
    <t>verbouwing en uitbreiding van een dagverzorgingscentrum in de Stationsstraat 14 te Ieper</t>
  </si>
  <si>
    <t>gewijzigde belofte
11/06/2024</t>
  </si>
  <si>
    <t>20K178</t>
  </si>
  <si>
    <t>Herselt</t>
  </si>
  <si>
    <t>OCMW Herselt</t>
  </si>
  <si>
    <t>Lokaal Dienstencentrum Varenberg</t>
  </si>
  <si>
    <t>ingrijpende duurzame verbouwing en uitbreiding voor het Lokaal Dienstencentrum Varenberg met antennepunt Bergom (capaciteitsuitbreiding) in de Hoge Dreef 5 in Herselt</t>
  </si>
  <si>
    <t>23K020</t>
  </si>
  <si>
    <t>Lummen</t>
  </si>
  <si>
    <t>OCMW Lummen</t>
  </si>
  <si>
    <t>Lokaal Dienstencentrum 't Klavertje</t>
  </si>
  <si>
    <t>nieuwbouw (vervanging) voor het Lokaal Dienstencentrum 't Klavertje in de Dr. Vanderhoeydonckstraat 56 in Lummen</t>
  </si>
  <si>
    <t>20K174</t>
  </si>
  <si>
    <t>Centrum voor Geestelijke Gezondheidszorg Mandel en Leie vzw</t>
  </si>
  <si>
    <t>Centrum voor Geestelijke Gezondheidszorg Mandel en Leie</t>
  </si>
  <si>
    <t>aankoop met verbouwing van een kantoorgebouw voor het Centrum voor Geestelijke Gezondheidszorg Mandel en Leie voor 20 VTE' s (capaciteitsuitbreiding) in de Beverlei 3 in Kortrijk</t>
  </si>
  <si>
    <t>gewijzigde belofte
27/05/2024</t>
  </si>
  <si>
    <t>23K009</t>
  </si>
  <si>
    <t>uitbreiding voor de technische dienst, wasserij, bureau- en therapieruimte voor Huize Tordale in de Neckarstraat 1 in Torhout</t>
  </si>
  <si>
    <t>aanvullende belofte
door indexering 
na aanvangsbevel
16/05/2024</t>
  </si>
  <si>
    <t>23BU047
VAPH-Inge</t>
  </si>
  <si>
    <t>OCMW Motena</t>
  </si>
  <si>
    <t>Centrum voor Ambulante Revalidatie Therapeutisch Zorgpunt N</t>
  </si>
  <si>
    <t>aankoop bijzondere uitrusting: aankoop van ICT-middelen voor 20 personen voor het Centrum voor Ambulante Revalidatie Therapeutisch Zorgpunt N in de Gasthuisstraat 10 in Roeselare</t>
  </si>
  <si>
    <t>24BU061
VAPH-Inge</t>
  </si>
  <si>
    <t>aankoop bijzondere uitrusting: aankoop van ICT-middelen en infrastructuur voor het Centrum voor Ambulante Revalidatie Therapeutisch Zorgpunt N in de Gasthuisstraat 10 in Roeselare</t>
  </si>
  <si>
    <t>24BU062
VAPH-Inge</t>
  </si>
  <si>
    <t>aankoop bijzondere uitrusting: voor het Centrum voor Ambulante Revalidatie Therapeutisch Zorgpunt N</t>
  </si>
  <si>
    <t>PH869-B-IDB</t>
  </si>
  <si>
    <t>nieuwbouw voor project De Schakel voor 35 gebruikers met woonondersteuning en voor 5,44 gebruikers met collectieve zorg in de Frans Baetensstraat 55 in Lennik</t>
  </si>
  <si>
    <t>PH893-O-IDB</t>
  </si>
  <si>
    <t>Lievegem</t>
  </si>
  <si>
    <t>Huisvesting voor Mindervaliden in het Meetjesland vzw</t>
  </si>
  <si>
    <t>Huisvesting voor Mindervaliden in het Meetjesland</t>
  </si>
  <si>
    <t>verbouwing van het dagcentrum Smulhuisje voor 10,62 gebruikers met dagondersteuning (capaciteitsvervanging) in de Nijverheidsstraat 3 en 3a in Lievegem</t>
  </si>
  <si>
    <t>961-ZH297</t>
  </si>
  <si>
    <t>Psychiatrisch Ziekenhuis Heilig Hart</t>
  </si>
  <si>
    <t>nieuwbouw van het project CURAM: deel A: crisiseenheid met 20 A- bedden en deel B: De Wending 1 met 32 A-bedden en 25 a(d)-plaatsen, afdeling voor verslavingszorg in de Poperingseweg 16 te Ieper</t>
  </si>
  <si>
    <t>Gewijzigd akkoord 27/05/2024</t>
  </si>
  <si>
    <t xml:space="preserve">Ziekenhuizen (reconversie kleine k-bedden) </t>
  </si>
  <si>
    <t>057-ZH285-W-CE</t>
  </si>
  <si>
    <t>Jan Yperman Ziekenhuis vzw</t>
  </si>
  <si>
    <t>Jan Yperman Ziekenhuis</t>
  </si>
  <si>
    <t>uitbreiding van het ziekenhuis met een afdeling kinder- en jeugdpsychiatrie met 12 k-plaatsen - 7,8 VTE (na reconversie van 10 E-bedden en 9 D-bedden) in de Briekestraat 12 in Ieper</t>
  </si>
  <si>
    <t>aanvullende belofte
door indexering 
na ingebruikname
11/06/2024</t>
  </si>
  <si>
    <t>PH889-B-IDB</t>
  </si>
  <si>
    <t>Tienen</t>
  </si>
  <si>
    <t>Huis in de Stad vzw</t>
  </si>
  <si>
    <t>Huis in de Stad</t>
  </si>
  <si>
    <t>nieuwbouw van een activiteitencentrum voor 6,93 gebruikers met dagondersteuning (capaciteitsuitbreiding) en voor 31 gebruikers met collectieve zorg (capaciteitsvervanging) in de Hamelendreef 60 in Tienen</t>
  </si>
  <si>
    <t>PH891-O-IDB</t>
  </si>
  <si>
    <t>Aalter</t>
  </si>
  <si>
    <t>Aalternatief vzw</t>
  </si>
  <si>
    <t>Aalternatief</t>
  </si>
  <si>
    <t>nieuwbouw voor 15 gebruikers met woonondersteuning en collectieve zorg (capacteitsuitbreiding) en voor 17 gebruikers met dagondersteuning (capaciteitsuitbreiding), uitbreiding met 13,71 gebruikers voor dagondersteuning zodra de voorziening een VAPH-erkenning bekomt, in de Stationsstraat 137 in Aalter</t>
  </si>
  <si>
    <t>PH852-L-MCI</t>
  </si>
  <si>
    <t>Sint-Truiden</t>
  </si>
  <si>
    <t>Wiric vzw</t>
  </si>
  <si>
    <t>Wiric</t>
  </si>
  <si>
    <t>nieuwbouw voor het project Sint-Anna voor 16 gebruikers met woonondersteuning, 4,14 gebruikers met collectieve zorg en 77,40 gebruikers met dagondersteuning (60 capaciteitsvervanging en 17,40 capaciteitsuitbreiding) in de Stenaartberg 3 in Sint-Truiden</t>
  </si>
  <si>
    <t>gewijzigd akkoord 28/06/2024</t>
  </si>
  <si>
    <t>Goedgekeurde projecten klassieke subsidies van 1 januari tot 1 juli 2024</t>
  </si>
  <si>
    <t>Verleende agressiesubsidies van 1 januari tot 1 juli 2024</t>
  </si>
  <si>
    <t>Goedgekeurde projecten persoonsvolgende financiering van 1 januari tot 1 juli 2024</t>
  </si>
  <si>
    <t>Goedgekeurde projecten strategisch forfait van 1 januari tot 1 juli 2024</t>
  </si>
  <si>
    <t>Goedgekeurde projecten toestelfinanciering van 1 januari tot 1 juli 2024</t>
  </si>
  <si>
    <t>Goedgekeurde projecten instandhoudingsforfait van 1 januari tot 1 juli 2024</t>
  </si>
  <si>
    <t>Goedgekeurde projecten klimaatsubsidies van 1 januari t.e.m. 1 juli 2024</t>
  </si>
  <si>
    <t>21K019</t>
  </si>
  <si>
    <t>De Hummeltjes vzw</t>
  </si>
  <si>
    <t>De Hummeltjes</t>
  </si>
  <si>
    <t>nieuwbouw voor het Kinderdagverblijf Het Hummelhof met 35 plaatsen (capaciteitsvervanging) in de Steenaartberg 3 (voorlopig werfadres, adres van de nieuwbouw zal een andere straat worden op deze grote site) in Sint-Truiden</t>
  </si>
  <si>
    <r>
      <t xml:space="preserve">Subsidies voor preventie van agressie, vrijheidsbeperking of vrijheidsberoving: </t>
    </r>
    <r>
      <rPr>
        <sz val="11"/>
        <rFont val="Calibri"/>
        <family val="2"/>
        <scheme val="minor"/>
      </rPr>
      <t>Voorzieningen met een relatief grote kans op gevallen van agressie, vrijheidsbeperking of -beroving, kunnen VIPA-investeringssubsidies aanvragen voor projecten van preventieve infrastructurele maatregelen inzake agressie, vrijheidsbeperking of -beroving. Deze investeringssubsidie bedraagt 75% van de kostenraming (excl. BTW) van het project, waarbij een maximumbedrag van de investeringssubsidie specifiek is bepaald voor de functie Spoed en voor alle andere voorzieningen en functies die in aanmerking komen voor deze investeringssubsidie. De aanrekening op de VIPA-kredieten gebeurt op het moment van de toezegging.</t>
    </r>
  </si>
  <si>
    <t>24FT03001</t>
  </si>
  <si>
    <t>Dommelhof</t>
  </si>
  <si>
    <t>Huis Den Hoek</t>
  </si>
  <si>
    <t>3390 Tielt-Winge</t>
  </si>
  <si>
    <t>Huis Wingerberg</t>
  </si>
  <si>
    <t>24FT03005</t>
  </si>
  <si>
    <t>DE GROENE VERTE WOON EN ZORG</t>
  </si>
  <si>
    <t>8650 Merkem</t>
  </si>
  <si>
    <t>Huis Perkeveld</t>
  </si>
  <si>
    <t>24FT03006</t>
  </si>
  <si>
    <t>9000 Gent</t>
  </si>
  <si>
    <t>De Groene Verte woonzorgcentrum</t>
  </si>
  <si>
    <t>24FT03007</t>
  </si>
  <si>
    <t>Onze-Lieve-Vrouw van Antwerpen</t>
  </si>
  <si>
    <t>2000 Antwerpen</t>
  </si>
  <si>
    <t>24FT03010</t>
  </si>
  <si>
    <t>Openbaar Centrum voor Maatschappelijk Welzijn van Berlare</t>
  </si>
  <si>
    <t>9290 Berlare</t>
  </si>
  <si>
    <t>24FT03011</t>
  </si>
  <si>
    <t>ORGANISATIE BROEDERS VAN LIEFDE</t>
  </si>
  <si>
    <t>24FT03012</t>
  </si>
  <si>
    <t>Sint-Jozef</t>
  </si>
  <si>
    <t>24FT03014</t>
  </si>
  <si>
    <t>Openbaar Centrum voor Maatschappelijk Welzijn van Mol</t>
  </si>
  <si>
    <t>2400 Mol</t>
  </si>
  <si>
    <t>WZC Morgenster</t>
  </si>
  <si>
    <t>24FT03020</t>
  </si>
  <si>
    <t>24FT03021</t>
  </si>
  <si>
    <t>Huize Sint-Vincentius</t>
  </si>
  <si>
    <t>3545 Halen</t>
  </si>
  <si>
    <t>WZC Onze-Lieve-Vrouw van Antwerpen</t>
  </si>
  <si>
    <t>24FT03023</t>
  </si>
  <si>
    <t>MFC TEN DRIES</t>
  </si>
  <si>
    <t>9850 Landegem</t>
  </si>
  <si>
    <t>Ter Meere/Boerkenkrijghof</t>
  </si>
  <si>
    <t>24FT03025</t>
  </si>
  <si>
    <t>Medisch Pedagogisch Instituut De Kindervriend vereniging zonder winstoogmerk</t>
  </si>
  <si>
    <t>8510 ROLLEGEM</t>
  </si>
  <si>
    <t>Psychiatrisch centrum</t>
  </si>
  <si>
    <t>SJB - Suikerkaai</t>
  </si>
  <si>
    <t>24FT03026</t>
  </si>
  <si>
    <t>Sint-Vincentius</t>
  </si>
  <si>
    <t>9500 Geraardsbergen</t>
  </si>
  <si>
    <t>Centraliseren verwarming</t>
  </si>
  <si>
    <t>24FT03027</t>
  </si>
  <si>
    <t>INSPIRANT</t>
  </si>
  <si>
    <t>8670 Oostduinkerke</t>
  </si>
  <si>
    <t>Dakisolatie</t>
  </si>
  <si>
    <t>24FT03028</t>
  </si>
  <si>
    <t>VIRO vzw</t>
  </si>
  <si>
    <t>8200 Brugge</t>
  </si>
  <si>
    <t>24FT03029</t>
  </si>
  <si>
    <t>AZ RIVIERENLAND</t>
  </si>
  <si>
    <t>2840 Rumst</t>
  </si>
  <si>
    <t>Renovatie SWW</t>
  </si>
  <si>
    <t>WZC Sint-Jozef</t>
  </si>
  <si>
    <t>Lokaal dienstencentrum</t>
  </si>
  <si>
    <t>Gebouw D SF + LDC</t>
  </si>
  <si>
    <t>Groep van Assistentiewoningen</t>
  </si>
  <si>
    <t>SF Morgenster</t>
  </si>
  <si>
    <t>Jeugdzorg</t>
  </si>
  <si>
    <t>Pallieters/Alfabet</t>
  </si>
  <si>
    <t>Strapats/Thibauters</t>
  </si>
  <si>
    <t>Begeleidingscentrum</t>
  </si>
  <si>
    <t>MFC Ten Dries</t>
  </si>
  <si>
    <t>Gebouw G + H</t>
  </si>
  <si>
    <t>Zonneboiler</t>
  </si>
  <si>
    <t>Renovatie beglazing</t>
  </si>
  <si>
    <t>vzw Ondersteunings-en zorgcentrum Sint-Vincentius</t>
  </si>
  <si>
    <t>Inspirant aan zee | MFC - gebouw A-N</t>
  </si>
  <si>
    <t>Dienstverleningscentrum</t>
  </si>
  <si>
    <t>Ons Tehuis - Hoofdgebouw</t>
  </si>
  <si>
    <t>Sensibilisering</t>
  </si>
  <si>
    <t>Ons Tehuis - ADO-huis</t>
  </si>
  <si>
    <t>Ziekenhuis</t>
  </si>
  <si>
    <t>Algemeen Ziekenhuis Heilige Familie</t>
  </si>
  <si>
    <t>Overige</t>
  </si>
  <si>
    <t>Schrijnwerkrenovatie Aluminium</t>
  </si>
  <si>
    <t>Goedgekeurde projecten renteloze energieleningen van 1 januari tot 31 augustus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</si>
</sst>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yyyy;@"/>
    <numFmt numFmtId="165" formatCode="0.0"/>
    <numFmt numFmtId="166" formatCode="dd\-mm\-yy;@"/>
  </numFmts>
  <fonts count="44" x14ac:knownFonts="1">
    <font>
      <sz val="11"/>
      <color theme="1"/>
      <name val="Calibri"/>
      <family val="2"/>
      <scheme val="minor"/>
    </font>
    <font>
      <sz val="10"/>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name val="Calibri"/>
      <family val="2"/>
      <scheme val="minor"/>
    </font>
    <font>
      <sz val="12"/>
      <color theme="1"/>
      <name val="Calibri"/>
      <family val="2"/>
      <scheme val="minor"/>
    </font>
    <font>
      <b/>
      <sz val="12"/>
      <color theme="1"/>
      <name val="Calibri"/>
      <family val="2"/>
      <scheme val="minor"/>
    </font>
    <font>
      <b/>
      <sz val="18"/>
      <color rgb="FF83A729"/>
      <name val="Calibri"/>
      <family val="2"/>
      <scheme val="minor"/>
    </font>
    <font>
      <sz val="10"/>
      <name val="Calibri"/>
      <family val="2"/>
      <scheme val="minor"/>
    </font>
    <font>
      <sz val="10"/>
      <color theme="1"/>
      <name val="Calibri"/>
      <family val="2"/>
      <scheme val="minor"/>
    </font>
    <font>
      <b/>
      <sz val="10"/>
      <color theme="0" tint="-4.9989318521683403E-2"/>
      <name val="Calibri"/>
      <family val="2"/>
      <scheme val="minor"/>
    </font>
    <font>
      <sz val="8"/>
      <color theme="1"/>
      <name val="Calibri"/>
      <family val="2"/>
      <scheme val="minor"/>
    </font>
    <font>
      <sz val="11"/>
      <name val="Calibri"/>
      <family val="2"/>
      <scheme val="minor"/>
    </font>
    <font>
      <sz val="10"/>
      <color theme="1"/>
      <name val="Calibri"/>
      <family val="2"/>
    </font>
    <font>
      <sz val="10"/>
      <name val="Calibri"/>
      <family val="2"/>
    </font>
    <font>
      <b/>
      <sz val="12"/>
      <color rgb="FFFFFF99"/>
      <name val="Calibri"/>
      <family val="2"/>
      <scheme val="minor"/>
    </font>
    <font>
      <b/>
      <sz val="10"/>
      <color theme="0"/>
      <name val="Calibri"/>
      <family val="2"/>
      <scheme val="minor"/>
    </font>
    <font>
      <b/>
      <sz val="11"/>
      <name val="Calibri"/>
      <family val="2"/>
      <scheme val="minor"/>
    </font>
    <font>
      <b/>
      <sz val="10"/>
      <color theme="1"/>
      <name val="Calibri"/>
      <family val="2"/>
      <scheme val="minor"/>
    </font>
    <font>
      <sz val="10"/>
      <color rgb="FF000000"/>
      <name val="Calibri"/>
      <family val="2"/>
      <scheme val="minor"/>
    </font>
    <font>
      <sz val="11"/>
      <color theme="1"/>
      <name val="Calibri"/>
      <family val="2"/>
    </font>
    <font>
      <b/>
      <sz val="10"/>
      <color rgb="FFFFFFFF"/>
      <name val="Calibri"/>
      <family val="2"/>
      <scheme val="minor"/>
    </font>
    <font>
      <b/>
      <sz val="10"/>
      <color rgb="FF000000"/>
      <name val="Calibri"/>
      <family val="2"/>
      <scheme val="minor"/>
    </font>
    <font>
      <b/>
      <sz val="12"/>
      <color theme="1"/>
      <name val="Calibri"/>
      <family val="2"/>
    </font>
    <font>
      <sz val="11"/>
      <color rgb="FF000000"/>
      <name val="Calibri"/>
      <family val="2"/>
      <scheme val="minor"/>
    </font>
    <font>
      <u/>
      <sz val="11"/>
      <color theme="10"/>
      <name val="Calibri"/>
      <family val="2"/>
      <scheme val="minor"/>
    </font>
    <font>
      <b/>
      <sz val="10"/>
      <name val="Calibri"/>
      <family val="2"/>
      <scheme val="minor"/>
    </font>
    <font>
      <u/>
      <sz val="10"/>
      <name val="Calibri"/>
      <family val="2"/>
      <scheme val="minor"/>
    </font>
    <font>
      <b/>
      <i/>
      <sz val="10"/>
      <color theme="1"/>
      <name val="Calibri"/>
      <family val="2"/>
      <scheme val="minor"/>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0" tint="-0.14999847407452621"/>
        <bgColor indexed="64"/>
      </patternFill>
    </fill>
    <fill>
      <patternFill patternType="solid">
        <fgColor rgb="FF83A729"/>
        <bgColor indexed="64"/>
      </patternFill>
    </fill>
    <fill>
      <patternFill patternType="solid">
        <fgColor theme="0" tint="-0.249977111117893"/>
        <bgColor indexed="64"/>
      </patternFill>
    </fill>
    <fill>
      <patternFill patternType="solid">
        <fgColor theme="0"/>
        <bgColor indexed="64"/>
      </patternFill>
    </fill>
    <fill>
      <patternFill patternType="solid">
        <fgColor rgb="FFFFFF99"/>
        <bgColor indexed="64"/>
      </patternFill>
    </fill>
    <fill>
      <patternFill patternType="solid">
        <fgColor theme="0"/>
        <bgColor rgb="FF000000"/>
      </patternFill>
    </fill>
    <fill>
      <patternFill patternType="solid">
        <fgColor rgb="FF83A729"/>
        <bgColor rgb="FF000000"/>
      </patternFill>
    </fill>
    <fill>
      <patternFill patternType="solid">
        <fgColor rgb="FFB7DEE8"/>
        <bgColor rgb="FF000000"/>
      </patternFill>
    </fill>
    <fill>
      <patternFill patternType="solid">
        <fgColor theme="6"/>
        <bgColor indexed="64"/>
      </patternFill>
    </fill>
    <fill>
      <patternFill patternType="solid">
        <fgColor theme="0" tint="-0.34998626667073579"/>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44">
    <xf numFmtId="0" fontId="0" fillId="0" borderId="0"/>
    <xf numFmtId="0" fontId="1"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5" applyNumberFormat="0" applyAlignment="0" applyProtection="0"/>
    <xf numFmtId="0" fontId="11" fillId="6" borderId="6" applyNumberFormat="0" applyAlignment="0" applyProtection="0"/>
    <xf numFmtId="0" fontId="12" fillId="6" borderId="5" applyNumberFormat="0" applyAlignment="0" applyProtection="0"/>
    <xf numFmtId="0" fontId="13" fillId="0" borderId="7" applyNumberFormat="0" applyFill="0" applyAlignment="0" applyProtection="0"/>
    <xf numFmtId="0" fontId="14" fillId="7" borderId="8" applyNumberFormat="0" applyAlignment="0" applyProtection="0"/>
    <xf numFmtId="0" fontId="15" fillId="0" borderId="0" applyNumberFormat="0" applyFill="0" applyBorder="0" applyAlignment="0" applyProtection="0"/>
    <xf numFmtId="0" fontId="2" fillId="8" borderId="9" applyNumberFormat="0" applyFont="0" applyAlignment="0" applyProtection="0"/>
    <xf numFmtId="0" fontId="16" fillId="0" borderId="0" applyNumberFormat="0" applyFill="0" applyBorder="0" applyAlignment="0" applyProtection="0"/>
    <xf numFmtId="0" fontId="17" fillId="0" borderId="10"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40" fillId="0" borderId="0" applyNumberFormat="0" applyFill="0" applyBorder="0" applyAlignment="0" applyProtection="0"/>
  </cellStyleXfs>
  <cellXfs count="232">
    <xf numFmtId="0" fontId="0" fillId="0" borderId="0" xfId="0"/>
    <xf numFmtId="0" fontId="24" fillId="0" borderId="1" xfId="0" applyFont="1" applyBorder="1" applyAlignment="1">
      <alignment horizontal="left" vertical="center" wrapText="1"/>
    </xf>
    <xf numFmtId="0" fontId="24" fillId="0" borderId="0" xfId="0" applyFont="1" applyAlignment="1">
      <alignment horizontal="left" vertical="center"/>
    </xf>
    <xf numFmtId="0" fontId="24" fillId="37" borderId="1" xfId="0" applyFont="1" applyFill="1" applyBorder="1" applyAlignment="1">
      <alignment horizontal="left" vertical="center" wrapText="1"/>
    </xf>
    <xf numFmtId="0" fontId="2" fillId="0" borderId="0" xfId="0" applyFont="1" applyAlignment="1">
      <alignment horizontal="left" vertical="center"/>
    </xf>
    <xf numFmtId="0" fontId="24" fillId="0" borderId="0" xfId="0" applyFont="1" applyAlignment="1">
      <alignment horizontal="left" vertical="center" wrapText="1"/>
    </xf>
    <xf numFmtId="0" fontId="26" fillId="0" borderId="0" xfId="0" applyFont="1" applyAlignment="1">
      <alignment horizontal="left" vertical="center"/>
    </xf>
    <xf numFmtId="4" fontId="2" fillId="0" borderId="0" xfId="0" applyNumberFormat="1" applyFont="1" applyAlignment="1">
      <alignment horizontal="left" vertical="center"/>
    </xf>
    <xf numFmtId="4" fontId="24" fillId="0" borderId="0" xfId="0" applyNumberFormat="1" applyFont="1" applyAlignment="1">
      <alignment horizontal="right" vertical="center"/>
    </xf>
    <xf numFmtId="4" fontId="2" fillId="0" borderId="0" xfId="0" applyNumberFormat="1" applyFont="1" applyAlignment="1">
      <alignment horizontal="right" vertical="center"/>
    </xf>
    <xf numFmtId="0" fontId="27" fillId="0" borderId="0" xfId="0" applyFont="1" applyAlignment="1">
      <alignment horizontal="right" vertical="center"/>
    </xf>
    <xf numFmtId="4" fontId="24" fillId="0" borderId="0" xfId="0" applyNumberFormat="1" applyFont="1" applyAlignment="1">
      <alignment horizontal="left" vertical="center"/>
    </xf>
    <xf numFmtId="4" fontId="19" fillId="33" borderId="1" xfId="1" applyNumberFormat="1" applyFont="1" applyFill="1" applyBorder="1" applyAlignment="1">
      <alignment horizontal="right" vertical="center" wrapText="1"/>
    </xf>
    <xf numFmtId="14" fontId="24" fillId="37" borderId="1" xfId="0" applyNumberFormat="1" applyFont="1" applyFill="1" applyBorder="1" applyAlignment="1">
      <alignment horizontal="right" vertical="center" wrapText="1"/>
    </xf>
    <xf numFmtId="4" fontId="24" fillId="0" borderId="1" xfId="0" applyNumberFormat="1" applyFont="1" applyBorder="1" applyAlignment="1">
      <alignment horizontal="right" vertical="center"/>
    </xf>
    <xf numFmtId="0" fontId="23" fillId="0" borderId="0" xfId="0" applyFont="1" applyAlignment="1">
      <alignment horizontal="right" vertical="center"/>
    </xf>
    <xf numFmtId="0" fontId="20" fillId="0" borderId="0" xfId="0" applyFont="1" applyAlignment="1">
      <alignment horizontal="left" vertical="center" wrapText="1"/>
    </xf>
    <xf numFmtId="0" fontId="19" fillId="36" borderId="1" xfId="1" applyFont="1" applyFill="1" applyBorder="1" applyAlignment="1">
      <alignment horizontal="right" vertical="center" wrapText="1"/>
    </xf>
    <xf numFmtId="0" fontId="20" fillId="0" borderId="0" xfId="0" applyFont="1" applyAlignment="1">
      <alignment horizontal="left" vertical="center"/>
    </xf>
    <xf numFmtId="0" fontId="20" fillId="0" borderId="0" xfId="0" applyFont="1" applyAlignment="1">
      <alignment horizontal="right" vertical="center" wrapText="1"/>
    </xf>
    <xf numFmtId="0" fontId="19" fillId="36" borderId="14" xfId="1" applyFont="1" applyFill="1" applyBorder="1" applyAlignment="1">
      <alignment horizontal="right" vertical="center" wrapText="1"/>
    </xf>
    <xf numFmtId="0" fontId="0" fillId="0" borderId="0" xfId="0" applyAlignment="1">
      <alignment horizontal="center" vertical="center" wrapText="1"/>
    </xf>
    <xf numFmtId="0" fontId="24" fillId="0" borderId="0" xfId="0" applyFont="1"/>
    <xf numFmtId="0" fontId="0" fillId="0" borderId="0" xfId="0" applyAlignment="1">
      <alignment horizontal="left" vertical="center" wrapText="1"/>
    </xf>
    <xf numFmtId="0" fontId="0" fillId="0" borderId="0" xfId="0" applyAlignment="1">
      <alignment horizontal="left"/>
    </xf>
    <xf numFmtId="4" fontId="24" fillId="37" borderId="1" xfId="0" applyNumberFormat="1" applyFont="1" applyFill="1" applyBorder="1" applyAlignment="1">
      <alignment horizontal="right" vertical="center" wrapText="1"/>
    </xf>
    <xf numFmtId="0" fontId="0" fillId="0" borderId="0" xfId="0" applyAlignment="1">
      <alignment horizontal="left" vertical="top" wrapText="1"/>
    </xf>
    <xf numFmtId="0" fontId="2" fillId="0" borderId="0" xfId="0" applyFont="1" applyAlignment="1">
      <alignment horizontal="left" vertical="center" wrapText="1"/>
    </xf>
    <xf numFmtId="0" fontId="24" fillId="0" borderId="1" xfId="0" applyFont="1" applyBorder="1" applyAlignment="1">
      <alignment horizontal="left" vertical="center"/>
    </xf>
    <xf numFmtId="0" fontId="24" fillId="0" borderId="1" xfId="0" applyFont="1" applyBorder="1"/>
    <xf numFmtId="4" fontId="24" fillId="0" borderId="1" xfId="0" applyNumberFormat="1" applyFont="1" applyBorder="1"/>
    <xf numFmtId="4" fontId="21" fillId="33" borderId="14" xfId="0" applyNumberFormat="1" applyFont="1" applyFill="1" applyBorder="1" applyAlignment="1">
      <alignment horizontal="right" vertical="center" wrapText="1"/>
    </xf>
    <xf numFmtId="4" fontId="33" fillId="0" borderId="1" xfId="0" applyNumberFormat="1" applyFont="1" applyBorder="1"/>
    <xf numFmtId="0" fontId="33" fillId="0" borderId="1" xfId="0" applyFont="1" applyBorder="1" applyAlignment="1">
      <alignment horizontal="center"/>
    </xf>
    <xf numFmtId="4" fontId="33" fillId="0" borderId="1" xfId="0" applyNumberFormat="1" applyFont="1" applyBorder="1" applyAlignment="1">
      <alignment horizontal="right" vertical="center"/>
    </xf>
    <xf numFmtId="0" fontId="21" fillId="33" borderId="14" xfId="0" applyFont="1" applyFill="1" applyBorder="1" applyAlignment="1">
      <alignment horizontal="center" vertical="center" wrapText="1"/>
    </xf>
    <xf numFmtId="4" fontId="0" fillId="0" borderId="0" xfId="0" applyNumberFormat="1" applyAlignment="1">
      <alignment horizontal="center" vertical="center" wrapText="1"/>
    </xf>
    <xf numFmtId="0" fontId="31" fillId="35" borderId="1" xfId="1" applyFont="1" applyFill="1" applyBorder="1" applyAlignment="1">
      <alignment horizontal="left" vertical="top" wrapText="1"/>
    </xf>
    <xf numFmtId="0" fontId="25" fillId="35" borderId="15" xfId="1" applyFont="1" applyFill="1" applyBorder="1" applyAlignment="1">
      <alignment horizontal="left" vertical="top" wrapText="1"/>
    </xf>
    <xf numFmtId="4" fontId="25" fillId="35" borderId="15" xfId="1" applyNumberFormat="1" applyFont="1" applyFill="1" applyBorder="1" applyAlignment="1">
      <alignment horizontal="left" vertical="top" wrapText="1"/>
    </xf>
    <xf numFmtId="0" fontId="25" fillId="35" borderId="1" xfId="1" applyFont="1" applyFill="1" applyBorder="1" applyAlignment="1">
      <alignment horizontal="left" vertical="top" wrapText="1"/>
    </xf>
    <xf numFmtId="0" fontId="35" fillId="0" borderId="0" xfId="0" applyFont="1" applyAlignment="1">
      <alignment horizontal="left" vertical="center"/>
    </xf>
    <xf numFmtId="4" fontId="35" fillId="0" borderId="0" xfId="0" applyNumberFormat="1" applyFont="1" applyAlignment="1">
      <alignment horizontal="right" vertical="center"/>
    </xf>
    <xf numFmtId="4" fontId="2" fillId="0" borderId="0" xfId="0" applyNumberFormat="1" applyFont="1" applyAlignment="1">
      <alignment horizontal="right" vertical="center" wrapText="1"/>
    </xf>
    <xf numFmtId="0" fontId="24" fillId="0" borderId="0" xfId="0" applyFont="1" applyAlignment="1">
      <alignment vertical="center" wrapText="1"/>
    </xf>
    <xf numFmtId="0" fontId="2" fillId="0" borderId="0" xfId="0" applyFont="1" applyAlignment="1">
      <alignment vertical="center"/>
    </xf>
    <xf numFmtId="0" fontId="2" fillId="0" borderId="0" xfId="0" applyFont="1" applyAlignment="1">
      <alignment vertical="center" wrapText="1"/>
    </xf>
    <xf numFmtId="0" fontId="26" fillId="0" borderId="0" xfId="0" applyFont="1" applyAlignment="1">
      <alignment horizontal="left" vertical="center" wrapText="1"/>
    </xf>
    <xf numFmtId="0" fontId="25" fillId="35" borderId="15" xfId="1" applyFont="1" applyFill="1" applyBorder="1" applyAlignment="1">
      <alignment vertical="top" wrapText="1"/>
    </xf>
    <xf numFmtId="4" fontId="28" fillId="0" borderId="0" xfId="0" applyNumberFormat="1" applyFont="1" applyAlignment="1">
      <alignment vertical="center"/>
    </xf>
    <xf numFmtId="0" fontId="28" fillId="0" borderId="0" xfId="0" applyFont="1" applyAlignment="1">
      <alignment vertical="center"/>
    </xf>
    <xf numFmtId="4" fontId="19" fillId="33" borderId="14" xfId="1" applyNumberFormat="1" applyFont="1" applyFill="1" applyBorder="1" applyAlignment="1">
      <alignment horizontal="right" vertical="center" wrapText="1"/>
    </xf>
    <xf numFmtId="164" fontId="25" fillId="35" borderId="15" xfId="1" applyNumberFormat="1" applyFont="1" applyFill="1" applyBorder="1" applyAlignment="1">
      <alignment horizontal="left" vertical="top" wrapText="1"/>
    </xf>
    <xf numFmtId="164" fontId="24" fillId="0" borderId="0" xfId="0" applyNumberFormat="1" applyFont="1" applyAlignment="1">
      <alignment horizontal="right" vertical="center" wrapText="1"/>
    </xf>
    <xf numFmtId="164" fontId="27" fillId="0" borderId="0" xfId="0" applyNumberFormat="1" applyFont="1" applyAlignment="1">
      <alignment horizontal="right" vertical="center"/>
    </xf>
    <xf numFmtId="164" fontId="2" fillId="0" borderId="0" xfId="0" applyNumberFormat="1" applyFont="1" applyAlignment="1">
      <alignment horizontal="left" vertical="center"/>
    </xf>
    <xf numFmtId="164" fontId="28" fillId="0" borderId="0" xfId="0" applyNumberFormat="1" applyFont="1" applyAlignment="1">
      <alignment horizontal="right" vertical="center"/>
    </xf>
    <xf numFmtId="164" fontId="29" fillId="0" borderId="0" xfId="0" applyNumberFormat="1" applyFont="1" applyAlignment="1">
      <alignment horizontal="right" vertical="center"/>
    </xf>
    <xf numFmtId="164" fontId="24" fillId="0" borderId="0" xfId="0" applyNumberFormat="1" applyFont="1" applyAlignment="1">
      <alignment horizontal="left" vertical="center" wrapText="1"/>
    </xf>
    <xf numFmtId="164" fontId="2" fillId="0" borderId="0" xfId="0" applyNumberFormat="1" applyFont="1" applyAlignment="1">
      <alignment horizontal="left" vertical="center" wrapText="1"/>
    </xf>
    <xf numFmtId="164" fontId="2" fillId="0" borderId="0" xfId="0" applyNumberFormat="1" applyFont="1" applyAlignment="1">
      <alignment horizontal="right" vertical="center" wrapText="1"/>
    </xf>
    <xf numFmtId="164" fontId="27" fillId="0" borderId="0" xfId="0" applyNumberFormat="1" applyFont="1" applyAlignment="1">
      <alignment horizontal="right" vertical="center" wrapText="1"/>
    </xf>
    <xf numFmtId="0" fontId="19" fillId="33" borderId="14" xfId="1" applyFont="1" applyFill="1" applyBorder="1" applyAlignment="1">
      <alignment horizontal="center" vertical="center" wrapText="1"/>
    </xf>
    <xf numFmtId="0" fontId="24" fillId="37" borderId="0" xfId="0" applyFont="1" applyFill="1" applyAlignment="1">
      <alignment horizontal="left" vertical="center" wrapText="1"/>
    </xf>
    <xf numFmtId="4" fontId="24" fillId="0" borderId="0" xfId="0" applyNumberFormat="1" applyFont="1"/>
    <xf numFmtId="0" fontId="24" fillId="37" borderId="0" xfId="0" applyFont="1" applyFill="1" applyAlignment="1">
      <alignment horizontal="left" vertical="center"/>
    </xf>
    <xf numFmtId="0" fontId="30" fillId="36" borderId="15" xfId="1" applyFont="1" applyFill="1" applyBorder="1" applyAlignment="1">
      <alignment horizontal="right" vertical="center" wrapText="1"/>
    </xf>
    <xf numFmtId="0" fontId="19" fillId="33" borderId="1" xfId="1" applyFont="1" applyFill="1" applyBorder="1" applyAlignment="1">
      <alignment horizontal="left" vertical="center" wrapText="1"/>
    </xf>
    <xf numFmtId="3" fontId="25" fillId="35" borderId="15" xfId="1" applyNumberFormat="1" applyFont="1" applyFill="1" applyBorder="1" applyAlignment="1">
      <alignment horizontal="left" vertical="top" wrapText="1"/>
    </xf>
    <xf numFmtId="3" fontId="19" fillId="33" borderId="14" xfId="1" applyNumberFormat="1" applyFont="1" applyFill="1" applyBorder="1" applyAlignment="1">
      <alignment horizontal="right" vertical="center" wrapText="1"/>
    </xf>
    <xf numFmtId="3" fontId="35" fillId="0" borderId="0" xfId="0" applyNumberFormat="1" applyFont="1" applyAlignment="1">
      <alignment horizontal="right" vertical="center"/>
    </xf>
    <xf numFmtId="3" fontId="26" fillId="0" borderId="0" xfId="0" applyNumberFormat="1" applyFont="1" applyAlignment="1">
      <alignment horizontal="right" vertical="center"/>
    </xf>
    <xf numFmtId="3" fontId="24" fillId="0" borderId="0" xfId="0" applyNumberFormat="1" applyFont="1" applyAlignment="1">
      <alignment horizontal="right" vertical="center" wrapText="1"/>
    </xf>
    <xf numFmtId="3" fontId="2" fillId="0" borderId="0" xfId="0" applyNumberFormat="1" applyFont="1" applyAlignment="1">
      <alignment horizontal="right" vertical="center" wrapText="1"/>
    </xf>
    <xf numFmtId="3" fontId="2" fillId="0" borderId="0" xfId="0" applyNumberFormat="1" applyFont="1" applyAlignment="1">
      <alignment horizontal="right" vertical="center"/>
    </xf>
    <xf numFmtId="3" fontId="21" fillId="33" borderId="14" xfId="0" applyNumberFormat="1" applyFont="1" applyFill="1" applyBorder="1" applyAlignment="1">
      <alignment horizontal="right" vertical="center" wrapText="1"/>
    </xf>
    <xf numFmtId="3" fontId="24" fillId="0" borderId="0" xfId="0" applyNumberFormat="1" applyFont="1" applyAlignment="1">
      <alignment horizontal="right" vertical="center"/>
    </xf>
    <xf numFmtId="3" fontId="23" fillId="0" borderId="0" xfId="0" applyNumberFormat="1" applyFont="1" applyAlignment="1">
      <alignment horizontal="right" vertical="center"/>
    </xf>
    <xf numFmtId="3" fontId="27" fillId="0" borderId="0" xfId="0" applyNumberFormat="1" applyFont="1" applyAlignment="1">
      <alignment horizontal="right" vertical="center"/>
    </xf>
    <xf numFmtId="0" fontId="33" fillId="0" borderId="1" xfId="0" applyFont="1" applyBorder="1"/>
    <xf numFmtId="0" fontId="24" fillId="34" borderId="1" xfId="0" applyFont="1" applyFill="1" applyBorder="1" applyAlignment="1">
      <alignment horizontal="right" vertical="center" wrapText="1"/>
    </xf>
    <xf numFmtId="4" fontId="0" fillId="0" borderId="0" xfId="0" applyNumberFormat="1" applyAlignment="1">
      <alignment horizontal="left"/>
    </xf>
    <xf numFmtId="14" fontId="24" fillId="34" borderId="1" xfId="0" applyNumberFormat="1" applyFont="1" applyFill="1" applyBorder="1" applyAlignment="1">
      <alignment horizontal="right" vertical="center" wrapText="1"/>
    </xf>
    <xf numFmtId="4" fontId="24" fillId="37" borderId="1" xfId="0" applyNumberFormat="1" applyFont="1" applyFill="1" applyBorder="1" applyAlignment="1">
      <alignment horizontal="right" vertical="center"/>
    </xf>
    <xf numFmtId="0" fontId="24" fillId="37" borderId="1" xfId="0" applyFont="1" applyFill="1" applyBorder="1" applyAlignment="1">
      <alignment horizontal="left" vertical="center"/>
    </xf>
    <xf numFmtId="0" fontId="24" fillId="0" borderId="0" xfId="0" applyFont="1" applyAlignment="1">
      <alignment horizontal="left"/>
    </xf>
    <xf numFmtId="0" fontId="23" fillId="37" borderId="1" xfId="0" applyFont="1" applyFill="1" applyBorder="1" applyAlignment="1">
      <alignment horizontal="left" vertical="center" wrapText="1"/>
    </xf>
    <xf numFmtId="49" fontId="23" fillId="37" borderId="1" xfId="0" applyNumberFormat="1" applyFont="1" applyFill="1" applyBorder="1" applyAlignment="1">
      <alignment horizontal="left" vertical="center" wrapText="1"/>
    </xf>
    <xf numFmtId="0" fontId="23" fillId="37" borderId="1" xfId="0" quotePrefix="1" applyFont="1" applyFill="1" applyBorder="1" applyAlignment="1">
      <alignment horizontal="left" vertical="center" wrapText="1"/>
    </xf>
    <xf numFmtId="4" fontId="28" fillId="0" borderId="0" xfId="0" applyNumberFormat="1" applyFont="1" applyAlignment="1">
      <alignment horizontal="left" vertical="center"/>
    </xf>
    <xf numFmtId="4" fontId="33" fillId="0" borderId="0" xfId="0" applyNumberFormat="1" applyFont="1"/>
    <xf numFmtId="4" fontId="33" fillId="0" borderId="0" xfId="0" applyNumberFormat="1" applyFont="1" applyAlignment="1">
      <alignment horizontal="right" vertical="center"/>
    </xf>
    <xf numFmtId="0" fontId="27" fillId="0" borderId="17" xfId="0" applyFont="1" applyBorder="1" applyAlignment="1">
      <alignment horizontal="left" vertical="center" wrapText="1"/>
    </xf>
    <xf numFmtId="0" fontId="27" fillId="0" borderId="19" xfId="0" applyFont="1" applyBorder="1" applyAlignment="1">
      <alignment horizontal="left" vertical="center" wrapText="1"/>
    </xf>
    <xf numFmtId="0" fontId="27" fillId="0" borderId="0" xfId="0" applyFont="1" applyAlignment="1">
      <alignment horizontal="left" vertical="center" wrapText="1"/>
    </xf>
    <xf numFmtId="0" fontId="36" fillId="40" borderId="1" xfId="0" applyFont="1" applyFill="1" applyBorder="1" applyAlignment="1">
      <alignment horizontal="left" vertical="top" wrapText="1"/>
    </xf>
    <xf numFmtId="0" fontId="36" fillId="40" borderId="1" xfId="0" applyFont="1" applyFill="1" applyBorder="1" applyAlignment="1">
      <alignment horizontal="right" vertical="top" wrapText="1"/>
    </xf>
    <xf numFmtId="0" fontId="34" fillId="0" borderId="0" xfId="0" applyFont="1"/>
    <xf numFmtId="0" fontId="34" fillId="0" borderId="1" xfId="0" applyFont="1" applyBorder="1"/>
    <xf numFmtId="4" fontId="34" fillId="0" borderId="1" xfId="0" applyNumberFormat="1" applyFont="1" applyBorder="1"/>
    <xf numFmtId="0" fontId="37" fillId="41" borderId="1" xfId="0" applyFont="1" applyFill="1" applyBorder="1"/>
    <xf numFmtId="4" fontId="37" fillId="41" borderId="1" xfId="0" applyNumberFormat="1" applyFont="1" applyFill="1" applyBorder="1"/>
    <xf numFmtId="0" fontId="36" fillId="40" borderId="1" xfId="0" applyFont="1" applyFill="1" applyBorder="1" applyAlignment="1">
      <alignment horizontal="left" vertical="top"/>
    </xf>
    <xf numFmtId="0" fontId="37" fillId="41" borderId="1" xfId="0" applyFont="1" applyFill="1" applyBorder="1" applyAlignment="1">
      <alignment horizontal="left"/>
    </xf>
    <xf numFmtId="0" fontId="14" fillId="35" borderId="1" xfId="1" applyFont="1" applyFill="1" applyBorder="1" applyAlignment="1">
      <alignment horizontal="left" vertical="top" wrapText="1"/>
    </xf>
    <xf numFmtId="4" fontId="14" fillId="35" borderId="1" xfId="1" applyNumberFormat="1" applyFont="1" applyFill="1" applyBorder="1" applyAlignment="1">
      <alignment horizontal="left" vertical="top" wrapText="1"/>
    </xf>
    <xf numFmtId="0" fontId="14" fillId="0" borderId="0" xfId="1" applyFont="1" applyAlignment="1">
      <alignment horizontal="left" vertical="top" wrapText="1"/>
    </xf>
    <xf numFmtId="0" fontId="2" fillId="0" borderId="0" xfId="0" applyFont="1"/>
    <xf numFmtId="0" fontId="2" fillId="0" borderId="1" xfId="0" applyFont="1" applyBorder="1"/>
    <xf numFmtId="4" fontId="2" fillId="0" borderId="1" xfId="0" applyNumberFormat="1" applyFont="1" applyBorder="1"/>
    <xf numFmtId="14" fontId="2" fillId="0" borderId="1" xfId="0" applyNumberFormat="1" applyFont="1" applyBorder="1"/>
    <xf numFmtId="4" fontId="2" fillId="0" borderId="13" xfId="0" applyNumberFormat="1" applyFont="1" applyBorder="1"/>
    <xf numFmtId="0" fontId="20" fillId="42" borderId="1" xfId="0" applyFont="1" applyFill="1" applyBorder="1"/>
    <xf numFmtId="0" fontId="38" fillId="42" borderId="1" xfId="0" applyFont="1" applyFill="1" applyBorder="1"/>
    <xf numFmtId="3" fontId="21" fillId="42" borderId="1" xfId="0" applyNumberFormat="1" applyFont="1" applyFill="1" applyBorder="1"/>
    <xf numFmtId="0" fontId="20" fillId="0" borderId="0" xfId="0" applyFont="1"/>
    <xf numFmtId="0" fontId="20" fillId="42" borderId="11" xfId="0" applyFont="1" applyFill="1" applyBorder="1"/>
    <xf numFmtId="0" fontId="38" fillId="42" borderId="12" xfId="0" applyFont="1" applyFill="1" applyBorder="1"/>
    <xf numFmtId="0" fontId="20" fillId="42" borderId="12" xfId="0" applyFont="1" applyFill="1" applyBorder="1"/>
    <xf numFmtId="3" fontId="21" fillId="42" borderId="12" xfId="0" applyNumberFormat="1" applyFont="1" applyFill="1" applyBorder="1"/>
    <xf numFmtId="0" fontId="20" fillId="42" borderId="13" xfId="0" applyFont="1" applyFill="1" applyBorder="1"/>
    <xf numFmtId="0" fontId="2" fillId="0" borderId="1" xfId="0" applyFont="1" applyBorder="1" applyAlignment="1">
      <alignment horizontal="left"/>
    </xf>
    <xf numFmtId="165" fontId="2" fillId="0" borderId="1" xfId="0" applyNumberFormat="1" applyFont="1" applyBorder="1"/>
    <xf numFmtId="0" fontId="21" fillId="42" borderId="12" xfId="0" applyFont="1" applyFill="1" applyBorder="1"/>
    <xf numFmtId="0" fontId="0" fillId="0" borderId="0" xfId="0" applyAlignment="1">
      <alignment horizontal="left" indent="2"/>
    </xf>
    <xf numFmtId="4" fontId="21" fillId="42" borderId="12" xfId="0" applyNumberFormat="1" applyFont="1" applyFill="1" applyBorder="1"/>
    <xf numFmtId="4" fontId="2" fillId="0" borderId="0" xfId="0" applyNumberFormat="1" applyFont="1"/>
    <xf numFmtId="0" fontId="39" fillId="0" borderId="0" xfId="0" applyFont="1"/>
    <xf numFmtId="0" fontId="23" fillId="0" borderId="0" xfId="0" applyFont="1"/>
    <xf numFmtId="0" fontId="23" fillId="37" borderId="1" xfId="43" applyFont="1" applyFill="1" applyBorder="1" applyAlignment="1">
      <alignment horizontal="left" vertical="center"/>
    </xf>
    <xf numFmtId="1" fontId="23" fillId="37" borderId="1" xfId="0" applyNumberFormat="1" applyFont="1" applyFill="1" applyBorder="1" applyAlignment="1">
      <alignment horizontal="left" vertical="center" wrapText="1" readingOrder="1"/>
    </xf>
    <xf numFmtId="49" fontId="23" fillId="37" borderId="1" xfId="0" applyNumberFormat="1" applyFont="1" applyFill="1" applyBorder="1" applyAlignment="1">
      <alignment horizontal="left" vertical="center" wrapText="1" readingOrder="1"/>
    </xf>
    <xf numFmtId="4" fontId="23" fillId="37" borderId="1" xfId="0" applyNumberFormat="1" applyFont="1" applyFill="1" applyBorder="1" applyAlignment="1" applyProtection="1">
      <alignment horizontal="right" vertical="center" wrapText="1"/>
      <protection locked="0"/>
    </xf>
    <xf numFmtId="164" fontId="23" fillId="37" borderId="1" xfId="0" applyNumberFormat="1" applyFont="1" applyFill="1" applyBorder="1" applyAlignment="1" applyProtection="1">
      <alignment horizontal="right" vertical="center" wrapText="1"/>
      <protection locked="0"/>
    </xf>
    <xf numFmtId="49" fontId="24" fillId="0" borderId="0" xfId="0" applyNumberFormat="1" applyFont="1" applyAlignment="1">
      <alignment horizontal="left" vertical="center" wrapText="1"/>
    </xf>
    <xf numFmtId="4" fontId="24" fillId="0" borderId="0" xfId="0" applyNumberFormat="1" applyFont="1" applyAlignment="1">
      <alignment horizontal="right" vertical="center" wrapText="1"/>
    </xf>
    <xf numFmtId="49" fontId="41" fillId="37" borderId="1" xfId="0" applyNumberFormat="1" applyFont="1" applyFill="1" applyBorder="1" applyAlignment="1">
      <alignment horizontal="left" vertical="center" wrapText="1" readingOrder="1"/>
    </xf>
    <xf numFmtId="4" fontId="24" fillId="37" borderId="1" xfId="0" applyNumberFormat="1" applyFont="1" applyFill="1" applyBorder="1" applyAlignment="1" applyProtection="1">
      <alignment horizontal="right" vertical="center" wrapText="1"/>
      <protection locked="0"/>
    </xf>
    <xf numFmtId="49" fontId="23" fillId="37" borderId="1" xfId="0" quotePrefix="1" applyNumberFormat="1" applyFont="1" applyFill="1" applyBorder="1" applyAlignment="1">
      <alignment horizontal="left" vertical="center" wrapText="1" readingOrder="1"/>
    </xf>
    <xf numFmtId="0" fontId="2" fillId="0" borderId="0" xfId="0" applyFont="1" applyAlignment="1">
      <alignment horizontal="center" vertical="center" wrapText="1"/>
    </xf>
    <xf numFmtId="0" fontId="21" fillId="33" borderId="1" xfId="0" applyFont="1" applyFill="1" applyBorder="1" applyAlignment="1">
      <alignment horizontal="center" vertical="center" wrapText="1"/>
    </xf>
    <xf numFmtId="4" fontId="21" fillId="33" borderId="1" xfId="0" applyNumberFormat="1" applyFont="1" applyFill="1" applyBorder="1" applyAlignment="1" applyProtection="1">
      <alignment horizontal="right" vertical="center" wrapText="1"/>
      <protection locked="0"/>
    </xf>
    <xf numFmtId="4" fontId="25" fillId="35" borderId="1" xfId="1" applyNumberFormat="1" applyFont="1" applyFill="1" applyBorder="1" applyAlignment="1">
      <alignment vertical="top" wrapText="1"/>
    </xf>
    <xf numFmtId="4" fontId="19" fillId="36" borderId="15" xfId="1" applyNumberFormat="1" applyFont="1" applyFill="1" applyBorder="1" applyAlignment="1">
      <alignment vertical="center"/>
    </xf>
    <xf numFmtId="4" fontId="24" fillId="37" borderId="1" xfId="0" applyNumberFormat="1" applyFont="1" applyFill="1" applyBorder="1" applyAlignment="1">
      <alignment vertical="center"/>
    </xf>
    <xf numFmtId="0" fontId="24" fillId="37" borderId="11" xfId="0" applyFont="1" applyFill="1" applyBorder="1" applyAlignment="1">
      <alignment horizontal="left" vertical="center" wrapText="1"/>
    </xf>
    <xf numFmtId="4" fontId="24" fillId="34" borderId="1" xfId="0" applyNumberFormat="1" applyFont="1" applyFill="1" applyBorder="1" applyAlignment="1">
      <alignment horizontal="right" vertical="center" wrapText="1"/>
    </xf>
    <xf numFmtId="166" fontId="24" fillId="37" borderId="1" xfId="0" applyNumberFormat="1" applyFont="1" applyFill="1" applyBorder="1" applyAlignment="1">
      <alignment horizontal="left" vertical="center" wrapText="1"/>
    </xf>
    <xf numFmtId="4" fontId="24" fillId="37" borderId="1" xfId="0" applyNumberFormat="1" applyFont="1" applyFill="1" applyBorder="1" applyAlignment="1">
      <alignment horizontal="left" vertical="center" wrapText="1"/>
    </xf>
    <xf numFmtId="4" fontId="19" fillId="36" borderId="14" xfId="1" applyNumberFormat="1" applyFont="1" applyFill="1" applyBorder="1" applyAlignment="1">
      <alignment vertical="center"/>
    </xf>
    <xf numFmtId="4" fontId="24" fillId="37" borderId="0" xfId="0" applyNumberFormat="1" applyFont="1" applyFill="1" applyAlignment="1">
      <alignment horizontal="left" vertical="center"/>
    </xf>
    <xf numFmtId="0" fontId="24" fillId="0" borderId="24" xfId="0" applyFont="1" applyBorder="1" applyAlignment="1">
      <alignment horizontal="left" vertical="center" wrapText="1"/>
    </xf>
    <xf numFmtId="4" fontId="24" fillId="0" borderId="24" xfId="0" applyNumberFormat="1" applyFont="1" applyBorder="1" applyAlignment="1">
      <alignment vertical="center"/>
    </xf>
    <xf numFmtId="0" fontId="23" fillId="39" borderId="1" xfId="0" applyFont="1" applyFill="1" applyBorder="1" applyAlignment="1">
      <alignment horizontal="left" vertical="center" wrapText="1"/>
    </xf>
    <xf numFmtId="0" fontId="24" fillId="37" borderId="14" xfId="0" applyFont="1" applyFill="1" applyBorder="1" applyAlignment="1">
      <alignment horizontal="left" vertical="center" wrapText="1"/>
    </xf>
    <xf numFmtId="4" fontId="19" fillId="36" borderId="1" xfId="1" applyNumberFormat="1" applyFont="1" applyFill="1" applyBorder="1" applyAlignment="1">
      <alignment vertical="center"/>
    </xf>
    <xf numFmtId="0" fontId="24" fillId="37" borderId="15" xfId="0" applyFont="1" applyFill="1" applyBorder="1" applyAlignment="1">
      <alignment horizontal="left" vertical="center" wrapText="1"/>
    </xf>
    <xf numFmtId="4" fontId="24" fillId="0" borderId="0" xfId="0" applyNumberFormat="1" applyFont="1" applyAlignment="1">
      <alignment horizontal="left" vertical="center" wrapText="1"/>
    </xf>
    <xf numFmtId="0" fontId="24" fillId="37" borderId="0" xfId="0" applyFont="1" applyFill="1" applyAlignment="1">
      <alignment horizontal="left"/>
    </xf>
    <xf numFmtId="0" fontId="34" fillId="37" borderId="1" xfId="0" applyFont="1" applyFill="1" applyBorder="1" applyAlignment="1">
      <alignment horizontal="left" vertical="center" wrapText="1"/>
    </xf>
    <xf numFmtId="0" fontId="0" fillId="37" borderId="0" xfId="0" applyFill="1" applyAlignment="1">
      <alignment horizontal="left" vertical="center" wrapText="1"/>
    </xf>
    <xf numFmtId="4" fontId="19" fillId="33" borderId="1" xfId="1" applyNumberFormat="1" applyFont="1" applyFill="1" applyBorder="1" applyAlignment="1">
      <alignment vertical="center"/>
    </xf>
    <xf numFmtId="4" fontId="2" fillId="0" borderId="0" xfId="0" applyNumberFormat="1" applyFont="1" applyAlignment="1">
      <alignment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24" fillId="37" borderId="1" xfId="0" applyFont="1" applyFill="1" applyBorder="1" applyAlignment="1">
      <alignment horizontal="right" vertical="center" wrapText="1"/>
    </xf>
    <xf numFmtId="0" fontId="23" fillId="37" borderId="1" xfId="0" applyFont="1" applyFill="1" applyBorder="1" applyAlignment="1" applyProtection="1">
      <alignment horizontal="left" vertical="center" wrapText="1"/>
      <protection locked="0"/>
    </xf>
    <xf numFmtId="0" fontId="0" fillId="0" borderId="1" xfId="0" applyBorder="1"/>
    <xf numFmtId="0" fontId="21" fillId="0" borderId="1" xfId="0" applyFont="1" applyBorder="1"/>
    <xf numFmtId="0" fontId="19" fillId="0" borderId="1" xfId="0" applyFont="1" applyBorder="1"/>
    <xf numFmtId="0" fontId="17" fillId="0" borderId="0" xfId="0" applyFont="1" applyAlignment="1">
      <alignment horizontal="left" vertical="center"/>
    </xf>
    <xf numFmtId="0" fontId="33" fillId="0" borderId="0" xfId="0" applyFont="1" applyAlignment="1">
      <alignment horizontal="left" vertical="center" wrapText="1"/>
    </xf>
    <xf numFmtId="0" fontId="21" fillId="0" borderId="0" xfId="0" applyFont="1" applyAlignment="1">
      <alignment horizontal="left" vertical="center" wrapText="1"/>
    </xf>
    <xf numFmtId="0" fontId="33" fillId="0" borderId="0" xfId="0" applyFont="1" applyAlignment="1">
      <alignment horizontal="left" vertical="center"/>
    </xf>
    <xf numFmtId="4" fontId="23" fillId="37" borderId="1" xfId="1" applyNumberFormat="1" applyFont="1" applyFill="1" applyBorder="1" applyAlignment="1">
      <alignment horizontal="right" vertical="center"/>
    </xf>
    <xf numFmtId="0" fontId="34" fillId="39" borderId="1" xfId="0" applyFont="1" applyFill="1" applyBorder="1" applyAlignment="1">
      <alignment horizontal="left" vertical="center" wrapText="1"/>
    </xf>
    <xf numFmtId="0" fontId="24" fillId="37" borderId="1" xfId="0" applyFont="1" applyFill="1" applyBorder="1" applyAlignment="1">
      <alignment vertical="center" wrapText="1"/>
    </xf>
    <xf numFmtId="0" fontId="24" fillId="37" borderId="1" xfId="0" applyFont="1" applyFill="1" applyBorder="1" applyAlignment="1">
      <alignment vertical="center"/>
    </xf>
    <xf numFmtId="0" fontId="33" fillId="37" borderId="0" xfId="0" applyFont="1" applyFill="1" applyAlignment="1">
      <alignment horizontal="left" vertical="center" wrapText="1"/>
    </xf>
    <xf numFmtId="4" fontId="23" fillId="37" borderId="1" xfId="0" applyNumberFormat="1" applyFont="1" applyFill="1" applyBorder="1" applyAlignment="1">
      <alignment horizontal="right" vertical="center" wrapText="1"/>
    </xf>
    <xf numFmtId="0" fontId="33" fillId="37" borderId="0" xfId="0" applyFont="1" applyFill="1" applyAlignment="1">
      <alignment horizontal="left" vertical="center"/>
    </xf>
    <xf numFmtId="0" fontId="33" fillId="0" borderId="0" xfId="0" applyFont="1" applyAlignment="1">
      <alignment horizontal="left"/>
    </xf>
    <xf numFmtId="0" fontId="33" fillId="37" borderId="0" xfId="0" applyFont="1" applyFill="1" applyAlignment="1">
      <alignment horizontal="left"/>
    </xf>
    <xf numFmtId="0" fontId="17" fillId="37" borderId="0" xfId="0" applyFont="1" applyFill="1" applyAlignment="1">
      <alignment horizontal="left" vertical="center" wrapText="1"/>
    </xf>
    <xf numFmtId="0" fontId="17" fillId="0" borderId="0" xfId="0" applyFont="1"/>
    <xf numFmtId="0" fontId="42" fillId="37" borderId="1" xfId="43" applyFont="1" applyFill="1" applyBorder="1" applyAlignment="1">
      <alignment horizontal="left" vertical="center"/>
    </xf>
    <xf numFmtId="0" fontId="43" fillId="0" borderId="0" xfId="0" applyFont="1" applyAlignment="1">
      <alignment vertical="center"/>
    </xf>
    <xf numFmtId="2" fontId="24" fillId="0" borderId="1" xfId="0" applyNumberFormat="1" applyFont="1" applyBorder="1" applyAlignment="1">
      <alignment horizontal="left" vertical="center" wrapText="1"/>
    </xf>
    <xf numFmtId="0" fontId="19" fillId="36" borderId="12" xfId="1" applyFont="1" applyFill="1" applyBorder="1" applyAlignment="1">
      <alignment horizontal="center" vertical="center" wrapText="1"/>
    </xf>
    <xf numFmtId="0" fontId="19" fillId="36" borderId="23" xfId="1" applyFont="1" applyFill="1" applyBorder="1" applyAlignment="1">
      <alignment horizontal="center" vertical="center" wrapText="1"/>
    </xf>
    <xf numFmtId="0" fontId="33" fillId="38" borderId="11" xfId="0" applyFont="1" applyFill="1" applyBorder="1" applyAlignment="1">
      <alignment horizontal="center"/>
    </xf>
    <xf numFmtId="0" fontId="33" fillId="38" borderId="13" xfId="0" applyFont="1" applyFill="1" applyBorder="1" applyAlignment="1">
      <alignment horizontal="center"/>
    </xf>
    <xf numFmtId="0" fontId="22" fillId="0" borderId="11" xfId="1" applyFont="1" applyBorder="1" applyAlignment="1">
      <alignment horizontal="center" vertical="center"/>
    </xf>
    <xf numFmtId="0" fontId="22" fillId="0" borderId="12" xfId="1" applyFont="1" applyBorder="1" applyAlignment="1">
      <alignment horizontal="center" vertical="center"/>
    </xf>
    <xf numFmtId="0" fontId="22" fillId="0" borderId="13" xfId="1" applyFont="1" applyBorder="1" applyAlignment="1">
      <alignment horizontal="center" vertical="center"/>
    </xf>
    <xf numFmtId="0" fontId="19" fillId="36" borderId="18" xfId="1" applyFont="1" applyFill="1" applyBorder="1" applyAlignment="1">
      <alignment horizontal="center" vertical="center" wrapText="1"/>
    </xf>
    <xf numFmtId="0" fontId="19" fillId="36" borderId="16" xfId="1" applyFont="1" applyFill="1" applyBorder="1" applyAlignment="1">
      <alignment horizontal="center" vertical="center" wrapText="1"/>
    </xf>
    <xf numFmtId="0" fontId="27" fillId="0" borderId="1" xfId="1" applyFont="1" applyBorder="1" applyAlignment="1">
      <alignment horizontal="left" vertical="center" wrapText="1"/>
    </xf>
    <xf numFmtId="0" fontId="19" fillId="36" borderId="19" xfId="1" applyFont="1" applyFill="1" applyBorder="1" applyAlignment="1">
      <alignment horizontal="center" vertical="center" wrapText="1"/>
    </xf>
    <xf numFmtId="0" fontId="19" fillId="36" borderId="11" xfId="1" applyFont="1" applyFill="1" applyBorder="1" applyAlignment="1">
      <alignment horizontal="center" vertical="center" wrapText="1"/>
    </xf>
    <xf numFmtId="0" fontId="19" fillId="36" borderId="13" xfId="1" applyFont="1" applyFill="1" applyBorder="1" applyAlignment="1">
      <alignment horizontal="center" vertical="center" wrapText="1"/>
    </xf>
    <xf numFmtId="0" fontId="33" fillId="38" borderId="1" xfId="0" applyFont="1" applyFill="1" applyBorder="1" applyAlignment="1">
      <alignment horizontal="center"/>
    </xf>
    <xf numFmtId="0" fontId="32" fillId="0" borderId="11" xfId="0" applyFont="1" applyBorder="1" applyAlignment="1">
      <alignment horizontal="left" vertical="center" wrapText="1"/>
    </xf>
    <xf numFmtId="0" fontId="32" fillId="0" borderId="12" xfId="0" applyFont="1" applyBorder="1" applyAlignment="1">
      <alignment horizontal="left" vertical="center" wrapText="1"/>
    </xf>
    <xf numFmtId="0" fontId="32" fillId="0" borderId="13" xfId="0" applyFont="1" applyBorder="1" applyAlignment="1">
      <alignment horizontal="left" vertical="center" wrapText="1"/>
    </xf>
    <xf numFmtId="0" fontId="19" fillId="33" borderId="1" xfId="1" applyFont="1" applyFill="1" applyBorder="1" applyAlignment="1">
      <alignment horizontal="center" vertical="center" wrapText="1"/>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32" fillId="0" borderId="21" xfId="0" applyFont="1" applyBorder="1" applyAlignment="1">
      <alignment horizontal="left" vertical="center" wrapText="1"/>
    </xf>
    <xf numFmtId="0" fontId="32" fillId="0" borderId="18" xfId="0" applyFont="1" applyBorder="1" applyAlignment="1">
      <alignment horizontal="left" vertical="center" wrapText="1"/>
    </xf>
    <xf numFmtId="0" fontId="32" fillId="0" borderId="16" xfId="0" applyFont="1" applyBorder="1" applyAlignment="1">
      <alignment horizontal="left" vertical="center" wrapText="1"/>
    </xf>
    <xf numFmtId="0" fontId="27" fillId="0" borderId="20" xfId="0" applyFont="1" applyBorder="1" applyAlignment="1">
      <alignment horizontal="left" vertical="center" wrapText="1"/>
    </xf>
    <xf numFmtId="0" fontId="27" fillId="0" borderId="0" xfId="0" applyFont="1" applyAlignment="1">
      <alignment horizontal="left" vertical="center" wrapText="1"/>
    </xf>
    <xf numFmtId="0" fontId="27" fillId="0" borderId="22" xfId="0" applyFont="1" applyBorder="1" applyAlignment="1">
      <alignment horizontal="left" vertical="center" wrapText="1"/>
    </xf>
    <xf numFmtId="0" fontId="27" fillId="0" borderId="17" xfId="0" applyFont="1" applyBorder="1" applyAlignment="1">
      <alignment horizontal="left" vertical="center" wrapText="1"/>
    </xf>
    <xf numFmtId="0" fontId="27" fillId="0" borderId="19" xfId="0" applyFont="1" applyBorder="1" applyAlignment="1">
      <alignment horizontal="left" vertical="center" wrapText="1"/>
    </xf>
    <xf numFmtId="0" fontId="27" fillId="0" borderId="23" xfId="0" applyFont="1" applyBorder="1" applyAlignment="1">
      <alignment horizontal="left" vertical="center" wrapText="1"/>
    </xf>
    <xf numFmtId="0" fontId="34" fillId="0" borderId="0" xfId="0" applyFont="1"/>
    <xf numFmtId="0" fontId="22" fillId="0" borderId="1" xfId="0" applyFont="1" applyBorder="1" applyAlignment="1">
      <alignment horizontal="center" vertical="center"/>
    </xf>
    <xf numFmtId="0" fontId="34" fillId="0" borderId="18" xfId="0" applyFont="1" applyBorder="1"/>
    <xf numFmtId="0" fontId="22" fillId="0" borderId="20" xfId="1" applyFont="1" applyBorder="1" applyAlignment="1">
      <alignment horizontal="center" vertical="center"/>
    </xf>
    <xf numFmtId="0" fontId="22" fillId="0" borderId="0" xfId="1" applyFont="1" applyAlignment="1">
      <alignment horizontal="center" vertical="center"/>
    </xf>
    <xf numFmtId="0" fontId="27" fillId="0" borderId="17" xfId="1" applyFont="1" applyBorder="1" applyAlignment="1">
      <alignment horizontal="left" vertical="center" wrapText="1"/>
    </xf>
    <xf numFmtId="0" fontId="27" fillId="0" borderId="19" xfId="1" applyFont="1" applyBorder="1" applyAlignment="1">
      <alignment horizontal="left" vertical="center" wrapText="1"/>
    </xf>
    <xf numFmtId="4" fontId="0" fillId="0" borderId="0" xfId="0" applyNumberFormat="1"/>
    <xf numFmtId="14" fontId="0" fillId="0" borderId="0" xfId="0" applyNumberFormat="1"/>
    <xf numFmtId="0" fontId="27" fillId="0" borderId="0" xfId="0" applyFont="1"/>
    <xf numFmtId="1" fontId="0" fillId="0" borderId="0" xfId="0" applyNumberFormat="1"/>
    <xf numFmtId="0" fontId="38" fillId="43" borderId="11" xfId="0" applyFont="1" applyFill="1" applyBorder="1"/>
    <xf numFmtId="0" fontId="38" fillId="43" borderId="12" xfId="0" applyFont="1" applyFill="1" applyBorder="1"/>
    <xf numFmtId="4" fontId="38" fillId="43" borderId="12" xfId="0" applyNumberFormat="1" applyFont="1" applyFill="1" applyBorder="1"/>
    <xf numFmtId="0" fontId="38" fillId="43" borderId="13" xfId="0" applyFont="1" applyFill="1" applyBorder="1"/>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erekening" xfId="12" builtinId="22" customBuiltin="1"/>
    <cellStyle name="Controlecel" xfId="14" builtinId="23" customBuiltin="1"/>
    <cellStyle name="Gekoppelde cel" xfId="13" builtinId="24" customBuiltin="1"/>
    <cellStyle name="Goed" xfId="7" builtinId="26" customBuiltin="1"/>
    <cellStyle name="Hyperlink" xfId="43" builtinId="8"/>
    <cellStyle name="Invoer" xfId="10" builtinId="20" customBuiltin="1"/>
    <cellStyle name="Kop 1" xfId="3" builtinId="16" customBuiltin="1"/>
    <cellStyle name="Kop 2" xfId="4" builtinId="17" customBuiltin="1"/>
    <cellStyle name="Kop 3" xfId="5" builtinId="18" customBuiltin="1"/>
    <cellStyle name="Kop 4" xfId="6" builtinId="19" customBuiltin="1"/>
    <cellStyle name="Neutraal" xfId="9" builtinId="28" customBuiltin="1"/>
    <cellStyle name="Notitie" xfId="16" builtinId="10" customBuiltin="1"/>
    <cellStyle name="Ongeldig" xfId="8" builtinId="27" customBuiltin="1"/>
    <cellStyle name="Standaard" xfId="0" builtinId="0"/>
    <cellStyle name="Standaard 2" xfId="1" xr:uid="{00000000-0005-0000-0000-000025000000}"/>
    <cellStyle name="Titel" xfId="2" builtinId="15" customBuiltin="1"/>
    <cellStyle name="Totaal" xfId="18" builtinId="25" customBuiltin="1"/>
    <cellStyle name="Uitvoer" xfId="11" builtinId="21" customBuiltin="1"/>
    <cellStyle name="Verklarende tekst" xfId="17" builtinId="53" customBuiltin="1"/>
    <cellStyle name="Waarschuwingstekst" xfId="15" builtinId="11" customBuiltin="1"/>
  </cellStyles>
  <dxfs count="10">
    <dxf>
      <border>
        <bottom style="thin">
          <color auto="1"/>
        </bottom>
        <vertical/>
        <horizontal/>
      </border>
    </dxf>
    <dxf>
      <fill>
        <patternFill>
          <bgColor theme="0" tint="-0.34998626667073579"/>
        </patternFill>
      </fill>
    </dxf>
    <dxf>
      <fill>
        <patternFill>
          <bgColor theme="0" tint="-4.9989318521683403E-2"/>
        </patternFill>
      </fill>
    </dxf>
    <dxf>
      <fill>
        <patternFill>
          <bgColor theme="0" tint="-0.14996795556505021"/>
        </patternFill>
      </fill>
    </dxf>
    <dxf>
      <fill>
        <patternFill>
          <bgColor theme="4" tint="0.79998168889431442"/>
        </patternFill>
      </fill>
    </dxf>
    <dxf>
      <fill>
        <patternFill>
          <bgColor theme="4" tint="0.39994506668294322"/>
        </patternFill>
      </fill>
    </dxf>
    <dxf>
      <fill>
        <patternFill>
          <bgColor theme="4" tint="-0.24994659260841701"/>
        </patternFill>
      </fill>
    </dxf>
    <dxf>
      <fill>
        <patternFill>
          <bgColor theme="9" tint="0.59996337778862885"/>
        </patternFill>
      </fill>
    </dxf>
    <dxf>
      <fill>
        <patternFill>
          <bgColor theme="9" tint="0.39994506668294322"/>
        </patternFill>
      </fill>
    </dxf>
    <dxf>
      <fill>
        <patternFill>
          <bgColor theme="9" tint="-0.24994659260841701"/>
        </patternFill>
      </fill>
    </dxf>
  </dxfs>
  <tableStyles count="0" defaultTableStyle="TableStyleMedium2" defaultPivotStyle="PivotStyleLight16"/>
  <colors>
    <mruColors>
      <color rgb="FF00FFFF"/>
      <color rgb="FFFFCCFF"/>
      <color rgb="FF66FF33"/>
      <color rgb="FFCCFF33"/>
      <color rgb="FFFFFF66"/>
      <color rgb="FFFFFF00"/>
      <color rgb="FFFF66FF"/>
      <color rgb="FFFFFFCC"/>
      <color rgb="FFCC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243840</xdr:colOff>
      <xdr:row>212</xdr:row>
      <xdr:rowOff>179070</xdr:rowOff>
    </xdr:from>
    <xdr:ext cx="1044517" cy="473912"/>
    <mc:AlternateContent xmlns:mc="http://schemas.openxmlformats.org/markup-compatibility/2006" xmlns:a14="http://schemas.microsoft.com/office/drawing/2010/main">
      <mc:Choice Requires="a14">
        <xdr:sp macro="" textlink="">
          <xdr:nvSpPr>
            <xdr:cNvPr id="2" name="Tekstvak 1">
              <a:extLst>
                <a:ext uri="{FF2B5EF4-FFF2-40B4-BE49-F238E27FC236}">
                  <a16:creationId xmlns:a16="http://schemas.microsoft.com/office/drawing/2014/main" id="{45AF8533-C181-4E68-A528-6E77C0704994}"/>
                </a:ext>
              </a:extLst>
            </xdr:cNvPr>
            <xdr:cNvSpPr txBox="1"/>
          </xdr:nvSpPr>
          <xdr:spPr>
            <a:xfrm>
              <a:off x="247650" y="25332690"/>
              <a:ext cx="1044517" cy="473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nl-BE" sz="1100" b="0" i="1">
                        <a:latin typeface="Cambria Math" panose="02040503050406030204" pitchFamily="18" charset="0"/>
                      </a:rPr>
                      <m:t>𝐵𝑆𝐸</m:t>
                    </m:r>
                    <m:r>
                      <a:rPr lang="nl-BE" sz="1100" b="0" i="1">
                        <a:latin typeface="Cambria Math" panose="02040503050406030204" pitchFamily="18" charset="0"/>
                      </a:rPr>
                      <m:t>=</m:t>
                    </m:r>
                    <m:nary>
                      <m:naryPr>
                        <m:chr m:val="∑"/>
                        <m:ctrlPr>
                          <a:rPr lang="nl-BE" sz="1100" b="0" i="1">
                            <a:latin typeface="Cambria Math" panose="02040503050406030204" pitchFamily="18" charset="0"/>
                          </a:rPr>
                        </m:ctrlPr>
                      </m:naryPr>
                      <m:sub>
                        <m:r>
                          <a:rPr lang="nl-BE" sz="1100" b="0" i="1">
                            <a:latin typeface="Cambria Math" panose="02040503050406030204" pitchFamily="18" charset="0"/>
                          </a:rPr>
                          <m:t>𝑖</m:t>
                        </m:r>
                        <m:r>
                          <a:rPr lang="nl-BE" sz="1100" b="0" i="1">
                            <a:latin typeface="Cambria Math" panose="02040503050406030204" pitchFamily="18" charset="0"/>
                          </a:rPr>
                          <m:t>=0</m:t>
                        </m:r>
                      </m:sub>
                      <m:sup>
                        <m:r>
                          <a:rPr lang="nl-BE" sz="1100" b="0" i="1">
                            <a:latin typeface="Cambria Math" panose="02040503050406030204" pitchFamily="18" charset="0"/>
                          </a:rPr>
                          <m:t>𝑡</m:t>
                        </m:r>
                      </m:sup>
                      <m:e>
                        <m:sSub>
                          <m:sSubPr>
                            <m:ctrlPr>
                              <a:rPr lang="nl-BE" sz="1100" b="0" i="1">
                                <a:latin typeface="Cambria Math" panose="02040503050406030204" pitchFamily="18" charset="0"/>
                              </a:rPr>
                            </m:ctrlPr>
                          </m:sSubPr>
                          <m:e>
                            <m:r>
                              <a:rPr lang="nl-BE" sz="1100" b="0" i="1">
                                <a:latin typeface="Cambria Math" panose="02040503050406030204" pitchFamily="18" charset="0"/>
                              </a:rPr>
                              <m:t>𝐾</m:t>
                            </m:r>
                          </m:e>
                          <m:sub>
                            <m:r>
                              <a:rPr lang="nl-BE" sz="1100" b="0" i="1">
                                <a:latin typeface="Cambria Math" panose="02040503050406030204" pitchFamily="18" charset="0"/>
                              </a:rPr>
                              <m:t>𝑖</m:t>
                            </m:r>
                          </m:sub>
                        </m:sSub>
                        <m:r>
                          <a:rPr lang="nl-BE" sz="1100" b="0" i="1">
                            <a:latin typeface="Cambria Math" panose="02040503050406030204" pitchFamily="18" charset="0"/>
                          </a:rPr>
                          <m:t>∗</m:t>
                        </m:r>
                        <m:r>
                          <a:rPr lang="nl-BE" sz="1100" b="0" i="1">
                            <a:latin typeface="Cambria Math" panose="02040503050406030204" pitchFamily="18" charset="0"/>
                          </a:rPr>
                          <m:t>𝑅</m:t>
                        </m:r>
                      </m:e>
                    </m:nary>
                  </m:oMath>
                </m:oMathPara>
              </a14:m>
              <a:endParaRPr lang="nl-BE" sz="1100"/>
            </a:p>
          </xdr:txBody>
        </xdr:sp>
      </mc:Choice>
      <mc:Fallback xmlns="">
        <xdr:sp macro="" textlink="">
          <xdr:nvSpPr>
            <xdr:cNvPr id="2" name="Tekstvak 1">
              <a:extLst>
                <a:ext uri="{FF2B5EF4-FFF2-40B4-BE49-F238E27FC236}">
                  <a16:creationId xmlns:a16="http://schemas.microsoft.com/office/drawing/2014/main" id="{45AF8533-C181-4E68-A528-6E77C0704994}"/>
                </a:ext>
              </a:extLst>
            </xdr:cNvPr>
            <xdr:cNvSpPr txBox="1"/>
          </xdr:nvSpPr>
          <xdr:spPr>
            <a:xfrm>
              <a:off x="247650" y="25332690"/>
              <a:ext cx="1044517" cy="473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𝐵𝑆𝐸=∑_(𝑖=0)^𝑡▒〖𝐾_𝑖∗𝑅〗</a:t>
              </a:r>
              <a:endParaRPr lang="nl-BE" sz="1100"/>
            </a:p>
          </xdr:txBody>
        </xdr:sp>
      </mc:Fallback>
    </mc:AlternateContent>
    <xdr:clientData/>
  </xdr:oneCellAnchor>
  <xdr:oneCellAnchor>
    <xdr:from>
      <xdr:col>0</xdr:col>
      <xdr:colOff>746760</xdr:colOff>
      <xdr:row>216</xdr:row>
      <xdr:rowOff>11430</xdr:rowOff>
    </xdr:from>
    <xdr:ext cx="2859309" cy="172227"/>
    <mc:AlternateContent xmlns:mc="http://schemas.openxmlformats.org/markup-compatibility/2006" xmlns:a14="http://schemas.microsoft.com/office/drawing/2010/main">
      <mc:Choice Requires="a14">
        <xdr:sp macro="" textlink="">
          <xdr:nvSpPr>
            <xdr:cNvPr id="3" name="Tekstvak 2">
              <a:extLst>
                <a:ext uri="{FF2B5EF4-FFF2-40B4-BE49-F238E27FC236}">
                  <a16:creationId xmlns:a16="http://schemas.microsoft.com/office/drawing/2014/main" id="{D3FA1483-DA9C-4888-90ED-B9434CBD8802}"/>
                </a:ext>
              </a:extLst>
            </xdr:cNvPr>
            <xdr:cNvSpPr txBox="1"/>
          </xdr:nvSpPr>
          <xdr:spPr>
            <a:xfrm>
              <a:off x="742950" y="25894665"/>
              <a:ext cx="285930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nl-BE" sz="1100" b="0" i="1">
                            <a:latin typeface="Cambria Math" panose="02040503050406030204" pitchFamily="18" charset="0"/>
                          </a:rPr>
                        </m:ctrlPr>
                      </m:sSubPr>
                      <m:e>
                        <m:r>
                          <a:rPr lang="nl-BE" sz="1100" b="0" i="1">
                            <a:latin typeface="Cambria Math" panose="02040503050406030204" pitchFamily="18" charset="0"/>
                          </a:rPr>
                          <m:t>𝐾</m:t>
                        </m:r>
                      </m:e>
                      <m:sub>
                        <m:r>
                          <a:rPr lang="nl-BE" sz="1100" b="0" i="1">
                            <a:latin typeface="Cambria Math" panose="02040503050406030204" pitchFamily="18" charset="0"/>
                          </a:rPr>
                          <m:t>𝑖</m:t>
                        </m:r>
                      </m:sub>
                    </m:sSub>
                    <m:r>
                      <a:rPr lang="nl-BE" sz="1100" b="0" i="1">
                        <a:latin typeface="Cambria Math" panose="02040503050406030204" pitchFamily="18" charset="0"/>
                      </a:rPr>
                      <m:t>=</m:t>
                    </m:r>
                    <m:r>
                      <m:rPr>
                        <m:nor/>
                      </m:rPr>
                      <a:rPr lang="nl-BE" sz="1100">
                        <a:solidFill>
                          <a:schemeClr val="tx1"/>
                        </a:solidFill>
                        <a:effectLst/>
                        <a:latin typeface="+mn-lt"/>
                        <a:ea typeface="+mn-ea"/>
                        <a:cs typeface="+mn-cs"/>
                      </a:rPr>
                      <m:t>uitstaand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kapitaal</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op</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einde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tijdstip</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i</m:t>
                    </m:r>
                  </m:oMath>
                </m:oMathPara>
              </a14:m>
              <a:endParaRPr lang="nl-BE" sz="1100"/>
            </a:p>
          </xdr:txBody>
        </xdr:sp>
      </mc:Choice>
      <mc:Fallback xmlns="">
        <xdr:sp macro="" textlink="">
          <xdr:nvSpPr>
            <xdr:cNvPr id="3" name="Tekstvak 2">
              <a:extLst>
                <a:ext uri="{FF2B5EF4-FFF2-40B4-BE49-F238E27FC236}">
                  <a16:creationId xmlns:a16="http://schemas.microsoft.com/office/drawing/2014/main" id="{D3FA1483-DA9C-4888-90ED-B9434CBD8802}"/>
                </a:ext>
              </a:extLst>
            </xdr:cNvPr>
            <xdr:cNvSpPr txBox="1"/>
          </xdr:nvSpPr>
          <xdr:spPr>
            <a:xfrm>
              <a:off x="742950" y="25894665"/>
              <a:ext cx="285930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𝐾_𝑖=</a:t>
              </a:r>
              <a:r>
                <a:rPr lang="nl-BE" sz="1100" b="0" i="0">
                  <a:solidFill>
                    <a:schemeClr val="tx1"/>
                  </a:solidFill>
                  <a:effectLst/>
                  <a:latin typeface="Cambria Math" panose="02040503050406030204" pitchFamily="18" charset="0"/>
                  <a:ea typeface="+mn-ea"/>
                  <a:cs typeface="+mn-cs"/>
                </a:rPr>
                <a:t>"</a:t>
              </a:r>
              <a:r>
                <a:rPr lang="nl-BE" sz="1100" i="0">
                  <a:solidFill>
                    <a:schemeClr val="tx1"/>
                  </a:solidFill>
                  <a:effectLst/>
                  <a:latin typeface="Cambria Math" panose="02040503050406030204" pitchFamily="18" charset="0"/>
                  <a:ea typeface="+mn-ea"/>
                  <a:cs typeface="+mn-cs"/>
                </a:rPr>
                <a:t>uitstaand kapitaal op het einde van tijdstip i</a:t>
              </a:r>
              <a:r>
                <a:rPr lang="nl-BE" sz="1100" i="0">
                  <a:solidFill>
                    <a:schemeClr val="tx1"/>
                  </a:solidFill>
                  <a:effectLst/>
                  <a:latin typeface="+mn-lt"/>
                  <a:ea typeface="+mn-ea"/>
                  <a:cs typeface="+mn-cs"/>
                </a:rPr>
                <a:t>"</a:t>
              </a:r>
              <a:endParaRPr lang="nl-BE" sz="1100"/>
            </a:p>
          </xdr:txBody>
        </xdr:sp>
      </mc:Fallback>
    </mc:AlternateContent>
    <xdr:clientData/>
  </xdr:oneCellAnchor>
  <xdr:oneCellAnchor>
    <xdr:from>
      <xdr:col>0</xdr:col>
      <xdr:colOff>830580</xdr:colOff>
      <xdr:row>217</xdr:row>
      <xdr:rowOff>11430</xdr:rowOff>
    </xdr:from>
    <xdr:ext cx="1544397" cy="172227"/>
    <mc:AlternateContent xmlns:mc="http://schemas.openxmlformats.org/markup-compatibility/2006" xmlns:a14="http://schemas.microsoft.com/office/drawing/2010/main">
      <mc:Choice Requires="a14">
        <xdr:sp macro="" textlink="">
          <xdr:nvSpPr>
            <xdr:cNvPr id="4" name="Tekstvak 3">
              <a:extLst>
                <a:ext uri="{FF2B5EF4-FFF2-40B4-BE49-F238E27FC236}">
                  <a16:creationId xmlns:a16="http://schemas.microsoft.com/office/drawing/2014/main" id="{6C6AFC58-5F6B-41CE-A29E-150352EA8568}"/>
                </a:ext>
              </a:extLst>
            </xdr:cNvPr>
            <xdr:cNvSpPr txBox="1"/>
          </xdr:nvSpPr>
          <xdr:spPr>
            <a:xfrm>
              <a:off x="828675" y="26075640"/>
              <a:ext cx="154439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nl-BE" sz="1100" b="0" i="1">
                        <a:latin typeface="Cambria Math" panose="02040503050406030204" pitchFamily="18" charset="0"/>
                      </a:rPr>
                      <m:t>𝑡</m:t>
                    </m:r>
                    <m:r>
                      <a:rPr lang="nl-BE" sz="1100" b="0" i="1">
                        <a:latin typeface="Cambria Math" panose="02040503050406030204" pitchFamily="18" charset="0"/>
                      </a:rPr>
                      <m:t>=</m:t>
                    </m:r>
                    <m:r>
                      <m:rPr>
                        <m:nor/>
                      </m:rPr>
                      <a:rPr lang="nl-BE" sz="1100">
                        <a:solidFill>
                          <a:schemeClr val="tx1"/>
                        </a:solidFill>
                        <a:effectLst/>
                        <a:latin typeface="+mn-lt"/>
                        <a:ea typeface="+mn-ea"/>
                        <a:cs typeface="+mn-cs"/>
                      </a:rPr>
                      <m:t>looptijd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de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lening</m:t>
                    </m:r>
                    <m:r>
                      <m:rPr>
                        <m:nor/>
                      </m:rPr>
                      <a:rPr lang="nl-BE" sz="1100">
                        <a:solidFill>
                          <a:schemeClr val="tx1"/>
                        </a:solidFill>
                        <a:effectLst/>
                        <a:latin typeface="+mn-lt"/>
                        <a:ea typeface="+mn-ea"/>
                        <a:cs typeface="+mn-cs"/>
                      </a:rPr>
                      <m:t> </m:t>
                    </m:r>
                  </m:oMath>
                </m:oMathPara>
              </a14:m>
              <a:endParaRPr lang="nl-BE" sz="1100"/>
            </a:p>
          </xdr:txBody>
        </xdr:sp>
      </mc:Choice>
      <mc:Fallback xmlns="">
        <xdr:sp macro="" textlink="">
          <xdr:nvSpPr>
            <xdr:cNvPr id="4" name="Tekstvak 3">
              <a:extLst>
                <a:ext uri="{FF2B5EF4-FFF2-40B4-BE49-F238E27FC236}">
                  <a16:creationId xmlns:a16="http://schemas.microsoft.com/office/drawing/2014/main" id="{6C6AFC58-5F6B-41CE-A29E-150352EA8568}"/>
                </a:ext>
              </a:extLst>
            </xdr:cNvPr>
            <xdr:cNvSpPr txBox="1"/>
          </xdr:nvSpPr>
          <xdr:spPr>
            <a:xfrm>
              <a:off x="828675" y="26075640"/>
              <a:ext cx="154439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𝑡=</a:t>
              </a:r>
              <a:r>
                <a:rPr lang="nl-BE" sz="1100" b="0" i="0">
                  <a:solidFill>
                    <a:schemeClr val="tx1"/>
                  </a:solidFill>
                  <a:effectLst/>
                  <a:latin typeface="Cambria Math" panose="02040503050406030204" pitchFamily="18" charset="0"/>
                  <a:ea typeface="+mn-ea"/>
                  <a:cs typeface="+mn-cs"/>
                </a:rPr>
                <a:t>"</a:t>
              </a:r>
              <a:r>
                <a:rPr lang="nl-BE" sz="1100" i="0">
                  <a:solidFill>
                    <a:schemeClr val="tx1"/>
                  </a:solidFill>
                  <a:effectLst/>
                  <a:latin typeface="Cambria Math" panose="02040503050406030204" pitchFamily="18" charset="0"/>
                  <a:ea typeface="+mn-ea"/>
                  <a:cs typeface="+mn-cs"/>
                </a:rPr>
                <a:t>looptijd van de lening </a:t>
              </a:r>
              <a:r>
                <a:rPr lang="nl-BE" sz="1100" i="0">
                  <a:solidFill>
                    <a:schemeClr val="tx1"/>
                  </a:solidFill>
                  <a:effectLst/>
                  <a:latin typeface="+mn-lt"/>
                  <a:ea typeface="+mn-ea"/>
                  <a:cs typeface="+mn-cs"/>
                </a:rPr>
                <a:t>"</a:t>
              </a:r>
              <a:endParaRPr lang="nl-BE" sz="1100"/>
            </a:p>
          </xdr:txBody>
        </xdr:sp>
      </mc:Fallback>
    </mc:AlternateContent>
    <xdr:clientData/>
  </xdr:oneCellAnchor>
  <xdr:oneCellAnchor>
    <xdr:from>
      <xdr:col>0</xdr:col>
      <xdr:colOff>746760</xdr:colOff>
      <xdr:row>218</xdr:row>
      <xdr:rowOff>19050</xdr:rowOff>
    </xdr:from>
    <xdr:ext cx="13017794" cy="172227"/>
    <mc:AlternateContent xmlns:mc="http://schemas.openxmlformats.org/markup-compatibility/2006" xmlns:a14="http://schemas.microsoft.com/office/drawing/2010/main">
      <mc:Choice Requires="a14">
        <xdr:sp macro="" textlink="">
          <xdr:nvSpPr>
            <xdr:cNvPr id="5" name="Tekstvak 4">
              <a:extLst>
                <a:ext uri="{FF2B5EF4-FFF2-40B4-BE49-F238E27FC236}">
                  <a16:creationId xmlns:a16="http://schemas.microsoft.com/office/drawing/2014/main" id="{63CD07B2-2538-43D7-92AF-B2DFBFDCEF4C}"/>
                </a:ext>
              </a:extLst>
            </xdr:cNvPr>
            <xdr:cNvSpPr txBox="1"/>
          </xdr:nvSpPr>
          <xdr:spPr>
            <a:xfrm>
              <a:off x="742950" y="26256615"/>
              <a:ext cx="13017794"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nl-BE" sz="1100" b="0" i="1">
                        <a:latin typeface="Cambria Math" panose="02040503050406030204" pitchFamily="18" charset="0"/>
                      </a:rPr>
                      <m:t>𝑅</m:t>
                    </m:r>
                    <m:r>
                      <a:rPr lang="nl-BE" sz="1100" b="0" i="1">
                        <a:latin typeface="Cambria Math" panose="02040503050406030204" pitchFamily="18" charset="0"/>
                      </a:rPr>
                      <m:t>=</m:t>
                    </m:r>
                    <m:r>
                      <m:rPr>
                        <m:nor/>
                      </m:rPr>
                      <a:rPr lang="nl-BE" sz="1100">
                        <a:solidFill>
                          <a:schemeClr val="tx1"/>
                        </a:solidFill>
                        <a:effectLst/>
                        <a:latin typeface="+mn-lt"/>
                        <a:ea typeface="+mn-ea"/>
                        <a:cs typeface="+mn-cs"/>
                      </a:rPr>
                      <m:t>intrestvoet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op</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basis</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referentiepercentage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volgens</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mededeling</m:t>
                    </m:r>
                    <m:r>
                      <m:rPr>
                        <m:nor/>
                      </m:rPr>
                      <a:rPr lang="nl-BE" sz="1100">
                        <a:solidFill>
                          <a:schemeClr val="tx1"/>
                        </a:solidFill>
                        <a:effectLst/>
                        <a:latin typeface="+mn-lt"/>
                        <a:ea typeface="+mn-ea"/>
                        <a:cs typeface="+mn-cs"/>
                      </a:rPr>
                      <m:t> 2008/</m:t>
                    </m:r>
                    <m:r>
                      <m:rPr>
                        <m:nor/>
                      </m:rPr>
                      <a:rPr lang="nl-BE" sz="1100">
                        <a:solidFill>
                          <a:schemeClr val="tx1"/>
                        </a:solidFill>
                        <a:effectLst/>
                        <a:latin typeface="+mn-lt"/>
                        <a:ea typeface="+mn-ea"/>
                        <a:cs typeface="+mn-cs"/>
                      </a:rPr>
                      <m:t>C</m:t>
                    </m:r>
                    <m:r>
                      <m:rPr>
                        <m:nor/>
                      </m:rPr>
                      <a:rPr lang="nl-BE" sz="1100">
                        <a:solidFill>
                          <a:schemeClr val="tx1"/>
                        </a:solidFill>
                        <a:effectLst/>
                        <a:latin typeface="+mn-lt"/>
                        <a:ea typeface="+mn-ea"/>
                        <a:cs typeface="+mn-cs"/>
                      </a:rPr>
                      <m:t> 14/02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de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Europese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Commissie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verhoogd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een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marge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in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functie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risicoprofiel</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bepaald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volgens</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intern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model</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Fonds</m:t>
                    </m:r>
                  </m:oMath>
                </m:oMathPara>
              </a14:m>
              <a:endParaRPr lang="nl-BE" sz="1100"/>
            </a:p>
          </xdr:txBody>
        </xdr:sp>
      </mc:Choice>
      <mc:Fallback xmlns="">
        <xdr:sp macro="" textlink="">
          <xdr:nvSpPr>
            <xdr:cNvPr id="5" name="Tekstvak 4">
              <a:extLst>
                <a:ext uri="{FF2B5EF4-FFF2-40B4-BE49-F238E27FC236}">
                  <a16:creationId xmlns:a16="http://schemas.microsoft.com/office/drawing/2014/main" id="{63CD07B2-2538-43D7-92AF-B2DFBFDCEF4C}"/>
                </a:ext>
              </a:extLst>
            </xdr:cNvPr>
            <xdr:cNvSpPr txBox="1"/>
          </xdr:nvSpPr>
          <xdr:spPr>
            <a:xfrm>
              <a:off x="742950" y="26256615"/>
              <a:ext cx="13017794"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𝑅=</a:t>
              </a:r>
              <a:r>
                <a:rPr lang="nl-BE" sz="1100" b="0" i="0">
                  <a:solidFill>
                    <a:schemeClr val="tx1"/>
                  </a:solidFill>
                  <a:effectLst/>
                  <a:latin typeface="Cambria Math" panose="02040503050406030204" pitchFamily="18" charset="0"/>
                  <a:ea typeface="+mn-ea"/>
                  <a:cs typeface="+mn-cs"/>
                </a:rPr>
                <a:t>"</a:t>
              </a:r>
              <a:r>
                <a:rPr lang="nl-BE" sz="1100" i="0">
                  <a:solidFill>
                    <a:schemeClr val="tx1"/>
                  </a:solidFill>
                  <a:effectLst/>
                  <a:latin typeface="Cambria Math" panose="02040503050406030204" pitchFamily="18" charset="0"/>
                  <a:ea typeface="+mn-ea"/>
                  <a:cs typeface="+mn-cs"/>
                </a:rPr>
                <a:t>intrestvoet op basis van het referentiepercentage volgens mededeling 2008/C 14/02 van de Europese Commissie, verhoogd met een marge in functie van het risicoprofiel en bepaald volgens het intern model van het Fonds</a:t>
              </a:r>
              <a:r>
                <a:rPr lang="nl-BE" sz="1100" i="0">
                  <a:solidFill>
                    <a:schemeClr val="tx1"/>
                  </a:solidFill>
                  <a:effectLst/>
                  <a:latin typeface="+mn-lt"/>
                  <a:ea typeface="+mn-ea"/>
                  <a:cs typeface="+mn-cs"/>
                </a:rPr>
                <a:t>"</a:t>
              </a:r>
              <a:endParaRPr lang="nl-BE" sz="1100"/>
            </a:p>
          </xdr:txBody>
        </xdr:sp>
      </mc:Fallback>
    </mc:AlternateContent>
    <xdr:clientData/>
  </xdr:oneCellAnchor>
  <xdr:oneCellAnchor>
    <xdr:from>
      <xdr:col>0</xdr:col>
      <xdr:colOff>243840</xdr:colOff>
      <xdr:row>119</xdr:row>
      <xdr:rowOff>179070</xdr:rowOff>
    </xdr:from>
    <xdr:ext cx="1044517" cy="473912"/>
    <mc:AlternateContent xmlns:mc="http://schemas.openxmlformats.org/markup-compatibility/2006" xmlns:a14="http://schemas.microsoft.com/office/drawing/2010/main">
      <mc:Choice Requires="a14">
        <xdr:sp macro="" textlink="">
          <xdr:nvSpPr>
            <xdr:cNvPr id="6" name="Tekstvak 5">
              <a:extLst>
                <a:ext uri="{FF2B5EF4-FFF2-40B4-BE49-F238E27FC236}">
                  <a16:creationId xmlns:a16="http://schemas.microsoft.com/office/drawing/2014/main" id="{20B3A17B-8054-41A6-B753-98848345D43F}"/>
                </a:ext>
              </a:extLst>
            </xdr:cNvPr>
            <xdr:cNvSpPr txBox="1"/>
          </xdr:nvSpPr>
          <xdr:spPr>
            <a:xfrm>
              <a:off x="243840" y="9284970"/>
              <a:ext cx="1044517" cy="473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nl-BE" sz="1100" b="0" i="1">
                        <a:latin typeface="Cambria Math" panose="02040503050406030204" pitchFamily="18" charset="0"/>
                      </a:rPr>
                      <m:t>𝐵𝑆𝐸</m:t>
                    </m:r>
                    <m:r>
                      <a:rPr lang="nl-BE" sz="1100" b="0" i="1">
                        <a:latin typeface="Cambria Math" panose="02040503050406030204" pitchFamily="18" charset="0"/>
                      </a:rPr>
                      <m:t>=</m:t>
                    </m:r>
                    <m:nary>
                      <m:naryPr>
                        <m:chr m:val="∑"/>
                        <m:ctrlPr>
                          <a:rPr lang="nl-BE" sz="1100" b="0" i="1">
                            <a:latin typeface="Cambria Math" panose="02040503050406030204" pitchFamily="18" charset="0"/>
                          </a:rPr>
                        </m:ctrlPr>
                      </m:naryPr>
                      <m:sub>
                        <m:r>
                          <a:rPr lang="nl-BE" sz="1100" b="0" i="1">
                            <a:latin typeface="Cambria Math" panose="02040503050406030204" pitchFamily="18" charset="0"/>
                          </a:rPr>
                          <m:t>𝑖</m:t>
                        </m:r>
                        <m:r>
                          <a:rPr lang="nl-BE" sz="1100" b="0" i="1">
                            <a:latin typeface="Cambria Math" panose="02040503050406030204" pitchFamily="18" charset="0"/>
                          </a:rPr>
                          <m:t>=0</m:t>
                        </m:r>
                      </m:sub>
                      <m:sup>
                        <m:r>
                          <a:rPr lang="nl-BE" sz="1100" b="0" i="1">
                            <a:latin typeface="Cambria Math" panose="02040503050406030204" pitchFamily="18" charset="0"/>
                          </a:rPr>
                          <m:t>𝑡</m:t>
                        </m:r>
                      </m:sup>
                      <m:e>
                        <m:sSub>
                          <m:sSubPr>
                            <m:ctrlPr>
                              <a:rPr lang="nl-BE" sz="1100" b="0" i="1">
                                <a:latin typeface="Cambria Math" panose="02040503050406030204" pitchFamily="18" charset="0"/>
                              </a:rPr>
                            </m:ctrlPr>
                          </m:sSubPr>
                          <m:e>
                            <m:r>
                              <a:rPr lang="nl-BE" sz="1100" b="0" i="1">
                                <a:latin typeface="Cambria Math" panose="02040503050406030204" pitchFamily="18" charset="0"/>
                              </a:rPr>
                              <m:t>𝐾</m:t>
                            </m:r>
                          </m:e>
                          <m:sub>
                            <m:r>
                              <a:rPr lang="nl-BE" sz="1100" b="0" i="1">
                                <a:latin typeface="Cambria Math" panose="02040503050406030204" pitchFamily="18" charset="0"/>
                              </a:rPr>
                              <m:t>𝑖</m:t>
                            </m:r>
                          </m:sub>
                        </m:sSub>
                        <m:r>
                          <a:rPr lang="nl-BE" sz="1100" b="0" i="1">
                            <a:latin typeface="Cambria Math" panose="02040503050406030204" pitchFamily="18" charset="0"/>
                          </a:rPr>
                          <m:t>∗</m:t>
                        </m:r>
                        <m:r>
                          <a:rPr lang="nl-BE" sz="1100" b="0" i="1">
                            <a:latin typeface="Cambria Math" panose="02040503050406030204" pitchFamily="18" charset="0"/>
                          </a:rPr>
                          <m:t>𝑅</m:t>
                        </m:r>
                      </m:e>
                    </m:nary>
                  </m:oMath>
                </m:oMathPara>
              </a14:m>
              <a:endParaRPr lang="nl-BE" sz="1100"/>
            </a:p>
          </xdr:txBody>
        </xdr:sp>
      </mc:Choice>
      <mc:Fallback xmlns="">
        <xdr:sp macro="" textlink="">
          <xdr:nvSpPr>
            <xdr:cNvPr id="6" name="Tekstvak 5">
              <a:extLst>
                <a:ext uri="{FF2B5EF4-FFF2-40B4-BE49-F238E27FC236}">
                  <a16:creationId xmlns:a16="http://schemas.microsoft.com/office/drawing/2014/main" id="{20B3A17B-8054-41A6-B753-98848345D43F}"/>
                </a:ext>
              </a:extLst>
            </xdr:cNvPr>
            <xdr:cNvSpPr txBox="1"/>
          </xdr:nvSpPr>
          <xdr:spPr>
            <a:xfrm>
              <a:off x="243840" y="9284970"/>
              <a:ext cx="1044517" cy="473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𝐵𝑆𝐸=∑_(𝑖=0)^𝑡▒〖𝐾_𝑖∗𝑅〗</a:t>
              </a:r>
              <a:endParaRPr lang="nl-BE" sz="1100"/>
            </a:p>
          </xdr:txBody>
        </xdr:sp>
      </mc:Fallback>
    </mc:AlternateContent>
    <xdr:clientData/>
  </xdr:oneCellAnchor>
  <xdr:oneCellAnchor>
    <xdr:from>
      <xdr:col>0</xdr:col>
      <xdr:colOff>746760</xdr:colOff>
      <xdr:row>123</xdr:row>
      <xdr:rowOff>11430</xdr:rowOff>
    </xdr:from>
    <xdr:ext cx="2859309" cy="172227"/>
    <mc:AlternateContent xmlns:mc="http://schemas.openxmlformats.org/markup-compatibility/2006" xmlns:a14="http://schemas.microsoft.com/office/drawing/2010/main">
      <mc:Choice Requires="a14">
        <xdr:sp macro="" textlink="">
          <xdr:nvSpPr>
            <xdr:cNvPr id="7" name="Tekstvak 6">
              <a:extLst>
                <a:ext uri="{FF2B5EF4-FFF2-40B4-BE49-F238E27FC236}">
                  <a16:creationId xmlns:a16="http://schemas.microsoft.com/office/drawing/2014/main" id="{287691E0-DE40-4164-B902-2108EFF17D0F}"/>
                </a:ext>
              </a:extLst>
            </xdr:cNvPr>
            <xdr:cNvSpPr txBox="1"/>
          </xdr:nvSpPr>
          <xdr:spPr>
            <a:xfrm>
              <a:off x="746760" y="9848850"/>
              <a:ext cx="285930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nl-BE" sz="1100" b="0" i="1">
                            <a:latin typeface="Cambria Math" panose="02040503050406030204" pitchFamily="18" charset="0"/>
                          </a:rPr>
                        </m:ctrlPr>
                      </m:sSubPr>
                      <m:e>
                        <m:r>
                          <a:rPr lang="nl-BE" sz="1100" b="0" i="1">
                            <a:latin typeface="Cambria Math" panose="02040503050406030204" pitchFamily="18" charset="0"/>
                          </a:rPr>
                          <m:t>𝐾</m:t>
                        </m:r>
                      </m:e>
                      <m:sub>
                        <m:r>
                          <a:rPr lang="nl-BE" sz="1100" b="0" i="1">
                            <a:latin typeface="Cambria Math" panose="02040503050406030204" pitchFamily="18" charset="0"/>
                          </a:rPr>
                          <m:t>𝑖</m:t>
                        </m:r>
                      </m:sub>
                    </m:sSub>
                    <m:r>
                      <a:rPr lang="nl-BE" sz="1100" b="0" i="1">
                        <a:latin typeface="Cambria Math" panose="02040503050406030204" pitchFamily="18" charset="0"/>
                      </a:rPr>
                      <m:t>=</m:t>
                    </m:r>
                    <m:r>
                      <m:rPr>
                        <m:nor/>
                      </m:rPr>
                      <a:rPr lang="nl-BE" sz="1100">
                        <a:solidFill>
                          <a:schemeClr val="tx1"/>
                        </a:solidFill>
                        <a:effectLst/>
                        <a:latin typeface="+mn-lt"/>
                        <a:ea typeface="+mn-ea"/>
                        <a:cs typeface="+mn-cs"/>
                      </a:rPr>
                      <m:t>uitstaand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kapitaal</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op</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einde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tijdstip</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i</m:t>
                    </m:r>
                  </m:oMath>
                </m:oMathPara>
              </a14:m>
              <a:endParaRPr lang="nl-BE" sz="1100"/>
            </a:p>
          </xdr:txBody>
        </xdr:sp>
      </mc:Choice>
      <mc:Fallback xmlns="">
        <xdr:sp macro="" textlink="">
          <xdr:nvSpPr>
            <xdr:cNvPr id="7" name="Tekstvak 6">
              <a:extLst>
                <a:ext uri="{FF2B5EF4-FFF2-40B4-BE49-F238E27FC236}">
                  <a16:creationId xmlns:a16="http://schemas.microsoft.com/office/drawing/2014/main" id="{287691E0-DE40-4164-B902-2108EFF17D0F}"/>
                </a:ext>
              </a:extLst>
            </xdr:cNvPr>
            <xdr:cNvSpPr txBox="1"/>
          </xdr:nvSpPr>
          <xdr:spPr>
            <a:xfrm>
              <a:off x="746760" y="9848850"/>
              <a:ext cx="285930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𝐾_𝑖=</a:t>
              </a:r>
              <a:r>
                <a:rPr lang="nl-BE" sz="1100" b="0" i="0">
                  <a:solidFill>
                    <a:schemeClr val="tx1"/>
                  </a:solidFill>
                  <a:effectLst/>
                  <a:latin typeface="Cambria Math" panose="02040503050406030204" pitchFamily="18" charset="0"/>
                  <a:ea typeface="+mn-ea"/>
                  <a:cs typeface="+mn-cs"/>
                </a:rPr>
                <a:t>"</a:t>
              </a:r>
              <a:r>
                <a:rPr lang="nl-BE" sz="1100" i="0">
                  <a:solidFill>
                    <a:schemeClr val="tx1"/>
                  </a:solidFill>
                  <a:effectLst/>
                  <a:latin typeface="Cambria Math" panose="02040503050406030204" pitchFamily="18" charset="0"/>
                  <a:ea typeface="+mn-ea"/>
                  <a:cs typeface="+mn-cs"/>
                </a:rPr>
                <a:t>uitstaand kapitaal op het einde van tijdstip i</a:t>
              </a:r>
              <a:r>
                <a:rPr lang="nl-BE" sz="1100" i="0">
                  <a:solidFill>
                    <a:schemeClr val="tx1"/>
                  </a:solidFill>
                  <a:effectLst/>
                  <a:latin typeface="+mn-lt"/>
                  <a:ea typeface="+mn-ea"/>
                  <a:cs typeface="+mn-cs"/>
                </a:rPr>
                <a:t>"</a:t>
              </a:r>
              <a:endParaRPr lang="nl-BE" sz="1100"/>
            </a:p>
          </xdr:txBody>
        </xdr:sp>
      </mc:Fallback>
    </mc:AlternateContent>
    <xdr:clientData/>
  </xdr:oneCellAnchor>
  <xdr:oneCellAnchor>
    <xdr:from>
      <xdr:col>0</xdr:col>
      <xdr:colOff>830580</xdr:colOff>
      <xdr:row>124</xdr:row>
      <xdr:rowOff>11430</xdr:rowOff>
    </xdr:from>
    <xdr:ext cx="1544397" cy="172227"/>
    <mc:AlternateContent xmlns:mc="http://schemas.openxmlformats.org/markup-compatibility/2006" xmlns:a14="http://schemas.microsoft.com/office/drawing/2010/main">
      <mc:Choice Requires="a14">
        <xdr:sp macro="" textlink="">
          <xdr:nvSpPr>
            <xdr:cNvPr id="8" name="Tekstvak 7">
              <a:extLst>
                <a:ext uri="{FF2B5EF4-FFF2-40B4-BE49-F238E27FC236}">
                  <a16:creationId xmlns:a16="http://schemas.microsoft.com/office/drawing/2014/main" id="{892DB12D-636B-4C58-A80F-813EF45CD07F}"/>
                </a:ext>
              </a:extLst>
            </xdr:cNvPr>
            <xdr:cNvSpPr txBox="1"/>
          </xdr:nvSpPr>
          <xdr:spPr>
            <a:xfrm>
              <a:off x="830580" y="10031730"/>
              <a:ext cx="154439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nl-BE" sz="1100" b="0" i="1">
                        <a:latin typeface="Cambria Math" panose="02040503050406030204" pitchFamily="18" charset="0"/>
                      </a:rPr>
                      <m:t>𝑡</m:t>
                    </m:r>
                    <m:r>
                      <a:rPr lang="nl-BE" sz="1100" b="0" i="1">
                        <a:latin typeface="Cambria Math" panose="02040503050406030204" pitchFamily="18" charset="0"/>
                      </a:rPr>
                      <m:t>=</m:t>
                    </m:r>
                    <m:r>
                      <m:rPr>
                        <m:nor/>
                      </m:rPr>
                      <a:rPr lang="nl-BE" sz="1100">
                        <a:solidFill>
                          <a:schemeClr val="tx1"/>
                        </a:solidFill>
                        <a:effectLst/>
                        <a:latin typeface="+mn-lt"/>
                        <a:ea typeface="+mn-ea"/>
                        <a:cs typeface="+mn-cs"/>
                      </a:rPr>
                      <m:t>looptijd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de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lening</m:t>
                    </m:r>
                    <m:r>
                      <m:rPr>
                        <m:nor/>
                      </m:rPr>
                      <a:rPr lang="nl-BE" sz="1100">
                        <a:solidFill>
                          <a:schemeClr val="tx1"/>
                        </a:solidFill>
                        <a:effectLst/>
                        <a:latin typeface="+mn-lt"/>
                        <a:ea typeface="+mn-ea"/>
                        <a:cs typeface="+mn-cs"/>
                      </a:rPr>
                      <m:t> </m:t>
                    </m:r>
                  </m:oMath>
                </m:oMathPara>
              </a14:m>
              <a:endParaRPr lang="nl-BE" sz="1100"/>
            </a:p>
          </xdr:txBody>
        </xdr:sp>
      </mc:Choice>
      <mc:Fallback xmlns="">
        <xdr:sp macro="" textlink="">
          <xdr:nvSpPr>
            <xdr:cNvPr id="8" name="Tekstvak 7">
              <a:extLst>
                <a:ext uri="{FF2B5EF4-FFF2-40B4-BE49-F238E27FC236}">
                  <a16:creationId xmlns:a16="http://schemas.microsoft.com/office/drawing/2014/main" id="{892DB12D-636B-4C58-A80F-813EF45CD07F}"/>
                </a:ext>
              </a:extLst>
            </xdr:cNvPr>
            <xdr:cNvSpPr txBox="1"/>
          </xdr:nvSpPr>
          <xdr:spPr>
            <a:xfrm>
              <a:off x="830580" y="10031730"/>
              <a:ext cx="154439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𝑡=</a:t>
              </a:r>
              <a:r>
                <a:rPr lang="nl-BE" sz="1100" b="0" i="0">
                  <a:solidFill>
                    <a:schemeClr val="tx1"/>
                  </a:solidFill>
                  <a:effectLst/>
                  <a:latin typeface="Cambria Math" panose="02040503050406030204" pitchFamily="18" charset="0"/>
                  <a:ea typeface="+mn-ea"/>
                  <a:cs typeface="+mn-cs"/>
                </a:rPr>
                <a:t>"</a:t>
              </a:r>
              <a:r>
                <a:rPr lang="nl-BE" sz="1100" i="0">
                  <a:solidFill>
                    <a:schemeClr val="tx1"/>
                  </a:solidFill>
                  <a:effectLst/>
                  <a:latin typeface="Cambria Math" panose="02040503050406030204" pitchFamily="18" charset="0"/>
                  <a:ea typeface="+mn-ea"/>
                  <a:cs typeface="+mn-cs"/>
                </a:rPr>
                <a:t>looptijd van de lening </a:t>
              </a:r>
              <a:r>
                <a:rPr lang="nl-BE" sz="1100" i="0">
                  <a:solidFill>
                    <a:schemeClr val="tx1"/>
                  </a:solidFill>
                  <a:effectLst/>
                  <a:latin typeface="+mn-lt"/>
                  <a:ea typeface="+mn-ea"/>
                  <a:cs typeface="+mn-cs"/>
                </a:rPr>
                <a:t>"</a:t>
              </a:r>
              <a:endParaRPr lang="nl-BE" sz="1100"/>
            </a:p>
          </xdr:txBody>
        </xdr:sp>
      </mc:Fallback>
    </mc:AlternateContent>
    <xdr:clientData/>
  </xdr:oneCellAnchor>
  <xdr:oneCellAnchor>
    <xdr:from>
      <xdr:col>0</xdr:col>
      <xdr:colOff>746760</xdr:colOff>
      <xdr:row>125</xdr:row>
      <xdr:rowOff>19050</xdr:rowOff>
    </xdr:from>
    <xdr:ext cx="13017794" cy="172227"/>
    <mc:AlternateContent xmlns:mc="http://schemas.openxmlformats.org/markup-compatibility/2006" xmlns:a14="http://schemas.microsoft.com/office/drawing/2010/main">
      <mc:Choice Requires="a14">
        <xdr:sp macro="" textlink="">
          <xdr:nvSpPr>
            <xdr:cNvPr id="9" name="Tekstvak 8">
              <a:extLst>
                <a:ext uri="{FF2B5EF4-FFF2-40B4-BE49-F238E27FC236}">
                  <a16:creationId xmlns:a16="http://schemas.microsoft.com/office/drawing/2014/main" id="{B75815B6-E1E0-4FD3-9101-25F7583DB145}"/>
                </a:ext>
              </a:extLst>
            </xdr:cNvPr>
            <xdr:cNvSpPr txBox="1"/>
          </xdr:nvSpPr>
          <xdr:spPr>
            <a:xfrm>
              <a:off x="746760" y="10222230"/>
              <a:ext cx="13017794"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nl-BE" sz="1100" b="0" i="1">
                        <a:latin typeface="Cambria Math" panose="02040503050406030204" pitchFamily="18" charset="0"/>
                      </a:rPr>
                      <m:t>𝑅</m:t>
                    </m:r>
                    <m:r>
                      <a:rPr lang="nl-BE" sz="1100" b="0" i="1">
                        <a:latin typeface="Cambria Math" panose="02040503050406030204" pitchFamily="18" charset="0"/>
                      </a:rPr>
                      <m:t>=</m:t>
                    </m:r>
                    <m:r>
                      <m:rPr>
                        <m:nor/>
                      </m:rPr>
                      <a:rPr lang="nl-BE" sz="1100">
                        <a:solidFill>
                          <a:schemeClr val="tx1"/>
                        </a:solidFill>
                        <a:effectLst/>
                        <a:latin typeface="+mn-lt"/>
                        <a:ea typeface="+mn-ea"/>
                        <a:cs typeface="+mn-cs"/>
                      </a:rPr>
                      <m:t>intrestvoet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op</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basis</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referentiepercentage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volgens</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mededeling</m:t>
                    </m:r>
                    <m:r>
                      <m:rPr>
                        <m:nor/>
                      </m:rPr>
                      <a:rPr lang="nl-BE" sz="1100">
                        <a:solidFill>
                          <a:schemeClr val="tx1"/>
                        </a:solidFill>
                        <a:effectLst/>
                        <a:latin typeface="+mn-lt"/>
                        <a:ea typeface="+mn-ea"/>
                        <a:cs typeface="+mn-cs"/>
                      </a:rPr>
                      <m:t> 2008/</m:t>
                    </m:r>
                    <m:r>
                      <m:rPr>
                        <m:nor/>
                      </m:rPr>
                      <a:rPr lang="nl-BE" sz="1100">
                        <a:solidFill>
                          <a:schemeClr val="tx1"/>
                        </a:solidFill>
                        <a:effectLst/>
                        <a:latin typeface="+mn-lt"/>
                        <a:ea typeface="+mn-ea"/>
                        <a:cs typeface="+mn-cs"/>
                      </a:rPr>
                      <m:t>C</m:t>
                    </m:r>
                    <m:r>
                      <m:rPr>
                        <m:nor/>
                      </m:rPr>
                      <a:rPr lang="nl-BE" sz="1100">
                        <a:solidFill>
                          <a:schemeClr val="tx1"/>
                        </a:solidFill>
                        <a:effectLst/>
                        <a:latin typeface="+mn-lt"/>
                        <a:ea typeface="+mn-ea"/>
                        <a:cs typeface="+mn-cs"/>
                      </a:rPr>
                      <m:t> 14/02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de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Europese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Commissie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verhoogd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een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marge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in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functie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risicoprofiel</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bepaald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volgens</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intern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model</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Fonds</m:t>
                    </m:r>
                  </m:oMath>
                </m:oMathPara>
              </a14:m>
              <a:endParaRPr lang="nl-BE" sz="1100"/>
            </a:p>
          </xdr:txBody>
        </xdr:sp>
      </mc:Choice>
      <mc:Fallback xmlns="">
        <xdr:sp macro="" textlink="">
          <xdr:nvSpPr>
            <xdr:cNvPr id="9" name="Tekstvak 8">
              <a:extLst>
                <a:ext uri="{FF2B5EF4-FFF2-40B4-BE49-F238E27FC236}">
                  <a16:creationId xmlns:a16="http://schemas.microsoft.com/office/drawing/2014/main" id="{B75815B6-E1E0-4FD3-9101-25F7583DB145}"/>
                </a:ext>
              </a:extLst>
            </xdr:cNvPr>
            <xdr:cNvSpPr txBox="1"/>
          </xdr:nvSpPr>
          <xdr:spPr>
            <a:xfrm>
              <a:off x="746760" y="10222230"/>
              <a:ext cx="13017794"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𝑅=</a:t>
              </a:r>
              <a:r>
                <a:rPr lang="nl-BE" sz="1100" b="0" i="0">
                  <a:solidFill>
                    <a:schemeClr val="tx1"/>
                  </a:solidFill>
                  <a:effectLst/>
                  <a:latin typeface="Cambria Math" panose="02040503050406030204" pitchFamily="18" charset="0"/>
                  <a:ea typeface="+mn-ea"/>
                  <a:cs typeface="+mn-cs"/>
                </a:rPr>
                <a:t>"</a:t>
              </a:r>
              <a:r>
                <a:rPr lang="nl-BE" sz="1100" i="0">
                  <a:solidFill>
                    <a:schemeClr val="tx1"/>
                  </a:solidFill>
                  <a:effectLst/>
                  <a:latin typeface="Cambria Math" panose="02040503050406030204" pitchFamily="18" charset="0"/>
                  <a:ea typeface="+mn-ea"/>
                  <a:cs typeface="+mn-cs"/>
                </a:rPr>
                <a:t>intrestvoet op basis van het referentiepercentage volgens mededeling 2008/C 14/02 van de Europese Commissie, verhoogd met een marge in functie van het risicoprofiel en bepaald volgens het intern model van het Fonds</a:t>
              </a:r>
              <a:r>
                <a:rPr lang="nl-BE" sz="1100" i="0">
                  <a:solidFill>
                    <a:schemeClr val="tx1"/>
                  </a:solidFill>
                  <a:effectLst/>
                  <a:latin typeface="+mn-lt"/>
                  <a:ea typeface="+mn-ea"/>
                  <a:cs typeface="+mn-cs"/>
                </a:rPr>
                <a:t>"</a:t>
              </a:r>
              <a:endParaRPr lang="nl-BE" sz="1100"/>
            </a:p>
          </xdr:txBody>
        </xdr:sp>
      </mc:Fallback>
    </mc:AlternateContent>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projecten/agressie%20en%20vrijheidsbeperkende%20maatregelen/3_dossiers/4%20dossiermappen/PVA%20102%20De%20Vijver%20-%20Deurne" TargetMode="External"/><Relationship Id="rId18" Type="http://schemas.openxmlformats.org/officeDocument/2006/relationships/hyperlink" Target="../../../projecten/agressie%20en%20vrijheidsbeperkende%20maatregelen/3_dossiers/4%20dossiermappen/PVA%20133%20Pamela%20-%20Kortrijk" TargetMode="External"/><Relationship Id="rId26" Type="http://schemas.openxmlformats.org/officeDocument/2006/relationships/hyperlink" Target="../../../projecten/agressie%20en%20vrijheidsbeperkende%20maatregelen/3_dossiers/4%20dossiermappen/PVA%20010%20quater%20Steevliet%20-%20Melle" TargetMode="External"/><Relationship Id="rId39" Type="http://schemas.openxmlformats.org/officeDocument/2006/relationships/hyperlink" Target="../../../projecten/agressie%20en%20vrijheidsbeperkende%20maatregelen/3_dossiers/4%20dossiermappen/PVA%20028%20tris%20Medisch%20Centrum%20Sint%20Jozef%20-%20Bilzen" TargetMode="External"/><Relationship Id="rId21" Type="http://schemas.openxmlformats.org/officeDocument/2006/relationships/hyperlink" Target="../../../projecten/agressie%20en%20vrijheidsbeperkende%20maatregelen/3_dossiers/4%20dossiermappen/PVA%20142%20Schoonderhage%20-%20Pollare" TargetMode="External"/><Relationship Id="rId34" Type="http://schemas.openxmlformats.org/officeDocument/2006/relationships/hyperlink" Target="../../../projecten/agressie%20en%20vrijheidsbeperkende%20maatregelen/3_dossiers/4%20dossiermappen/PVA%20146%20Sporen%20-%20Heverlee" TargetMode="External"/><Relationship Id="rId42" Type="http://schemas.openxmlformats.org/officeDocument/2006/relationships/hyperlink" Target="../../../projecten/agressie%20en%20vrijheidsbeperkende%20maatregelen/3_dossiers/4%20dossiermappen/PVA%20044%20bis%20Emiliani%20-%20Lokeren" TargetMode="External"/><Relationship Id="rId47" Type="http://schemas.openxmlformats.org/officeDocument/2006/relationships/hyperlink" Target="../../../projecten/agressie%20en%20vrijheidsbeperkende%20maatregelen/3_dossiers/4%20dossiermappen/PVA%20111%20t%20Weyerke%20-%20Heusen-Zolder" TargetMode="External"/><Relationship Id="rId50" Type="http://schemas.openxmlformats.org/officeDocument/2006/relationships/hyperlink" Target="../../../projecten/agressie%20en%20vrijheidsbeperkende%20maatregelen/3_dossiers/4%20dossiermappen/PVA%20120%20Hof%20Ter%20Schelde%20-%20Antwerpen" TargetMode="External"/><Relationship Id="rId55" Type="http://schemas.openxmlformats.org/officeDocument/2006/relationships/hyperlink" Target="../../../projecten/agressie%20en%20vrijheidsbeperkende%20maatregelen/3_dossiers/4%20dossiermappen/PVA%20128%20Monsheide%20-%20Peer" TargetMode="External"/><Relationship Id="rId63" Type="http://schemas.openxmlformats.org/officeDocument/2006/relationships/hyperlink" Target="../../../projecten/agressie%20en%20vrijheidsbeperkende%20maatregelen/3_dossiers/4%20dossiermappen/PVA%20148%20Zonnehoeve%20Living+%20-%20Eke" TargetMode="External"/><Relationship Id="rId68" Type="http://schemas.openxmlformats.org/officeDocument/2006/relationships/hyperlink" Target="../../../projecten/agressie%20en%20vrijheidsbeperkende%20maatregelen/3_dossiers/4%20dossiermappen/PVA%20112%20Bethani&#235;%20-%20Zoersel" TargetMode="External"/><Relationship Id="rId7" Type="http://schemas.openxmlformats.org/officeDocument/2006/relationships/hyperlink" Target="../../../projecten/agressie%20en%20vrijheidsbeperkende%20maatregelen/3_dossiers/4%20dossiermappen/PVA%20058%20tris%20Adem%20-%20Lovenjoel" TargetMode="External"/><Relationship Id="rId2" Type="http://schemas.openxmlformats.org/officeDocument/2006/relationships/hyperlink" Target="../../../../../:f:/r/sites/vipa/projecten/agressie%20en%20vrijheidsbeperkende%20maatregelen/3_dossiers/4%20dossiermappen/PVA%20119%20Groep%20Phillipus%20Neri%20GPN%20GGZ%20TBE%20Waas%20en%20Dender%20PZ%20St-Lucia?csf=1&amp;web=1&amp;e=yYOjb2" TargetMode="External"/><Relationship Id="rId16" Type="http://schemas.openxmlformats.org/officeDocument/2006/relationships/hyperlink" Target="../../../projecten/agressie%20en%20vrijheidsbeperkende%20maatregelen/3_dossiers/4%20dossiermappen/PVA%20121%20Huize%20Eyckerheide%20-%20Bornem" TargetMode="External"/><Relationship Id="rId29" Type="http://schemas.openxmlformats.org/officeDocument/2006/relationships/hyperlink" Target="../../../projecten/agressie%20en%20vrijheidsbeperkende%20maatregelen/3_dossiers/4%20dossiermappen/PVA%20048%20bis%20Covida%20-%20Maaseik" TargetMode="External"/><Relationship Id="rId1" Type="http://schemas.openxmlformats.org/officeDocument/2006/relationships/hyperlink" Target="../../../../../:f:/r/sites/vipa/projecten/agressie%20en%20vrijheidsbeperkende%20maatregelen/3_dossiers/4%20dossiermappen/PVA%20113%20AZ%20Delta%20-%20Roeselare?csf=1&amp;web=1&amp;e=PyCbhA" TargetMode="External"/><Relationship Id="rId6" Type="http://schemas.openxmlformats.org/officeDocument/2006/relationships/hyperlink" Target="../../../../../:f:/r/sites/vipa/projecten/agressie%20en%20vrijheidsbeperkende%20maatregelen/3_dossiers/4%20dossiermappen/PVA%20024%20quater%20Hagewinde%20MFC%20-%20Lokeren?csf=1&amp;web=1&amp;e=RvwTkS" TargetMode="External"/><Relationship Id="rId11" Type="http://schemas.openxmlformats.org/officeDocument/2006/relationships/hyperlink" Target="../../../projecten/agressie%20en%20vrijheidsbeperkende%20maatregelen/3_dossiers/4%20dossiermappen/PVA%20066%20tris%20Inspirant%20-%20Oostduinkerke" TargetMode="External"/><Relationship Id="rId24" Type="http://schemas.openxmlformats.org/officeDocument/2006/relationships/hyperlink" Target="../../../projecten/agressie%20en%20vrijheidsbeperkende%20maatregelen/3_dossiers/4%20dossiermappen/PVA%20151%20Raakzaam%20-%20Sint-Niklaas" TargetMode="External"/><Relationship Id="rId32" Type="http://schemas.openxmlformats.org/officeDocument/2006/relationships/hyperlink" Target="../../../projecten/agressie%20en%20vrijheidsbeperkende%20maatregelen/3_dossiers/4%20dossiermappen/PVA%20117%20OC%20Cirkant%20-%20Aartrijke" TargetMode="External"/><Relationship Id="rId37" Type="http://schemas.openxmlformats.org/officeDocument/2006/relationships/hyperlink" Target="../../../projecten/agressie%20en%20vrijheidsbeperkende%20maatregelen/3_dossiers/4%20dossiermappen/PVA%20017%20bis%20PC%20Dr%20Guislain%20-%20Gent" TargetMode="External"/><Relationship Id="rId40" Type="http://schemas.openxmlformats.org/officeDocument/2006/relationships/hyperlink" Target="../../../projecten/agressie%20en%20vrijheidsbeperkende%20maatregelen/3_dossiers/4%20dossiermappen/PVA%20029%20tris%20Vitaz%20-%20Sint-Niklaas" TargetMode="External"/><Relationship Id="rId45" Type="http://schemas.openxmlformats.org/officeDocument/2006/relationships/hyperlink" Target="../../../projecten/agressie%20en%20vrijheidsbeperkende%20maatregelen/3_dossiers/4%20dossiermappen/PVA%20086%20bis%20Zorggroep%20Multiversum%20-%20Boechout" TargetMode="External"/><Relationship Id="rId53" Type="http://schemas.openxmlformats.org/officeDocument/2006/relationships/hyperlink" Target="../../../projecten/agressie%20en%20vrijheidsbeperkende%20maatregelen/3_dossiers/4%20dossiermappen/PVA%20125%20Koniklijk%20Instituut_Woluwe%20-%20Sint-Lambrechts-Woluwe" TargetMode="External"/><Relationship Id="rId58" Type="http://schemas.openxmlformats.org/officeDocument/2006/relationships/hyperlink" Target="../../../projecten/agressie%20en%20vrijheidsbeperkende%20maatregelen/3_dossiers/4%20dossiermappen/PVA%20135%20PC%20Sint%20Amandus%20-%20Beernem" TargetMode="External"/><Relationship Id="rId66" Type="http://schemas.openxmlformats.org/officeDocument/2006/relationships/hyperlink" Target="../../../projecten/agressie%20en%20vrijheidsbeperkende%20maatregelen/3_dossiers/4%20dossiermappen/PVA%20155%20Merlijn%20-%20Deurne" TargetMode="External"/><Relationship Id="rId5" Type="http://schemas.openxmlformats.org/officeDocument/2006/relationships/hyperlink" Target="../../../../../:f:/r/sites/vipa/projecten/agressie%20en%20vrijheidsbeperkende%20maatregelen/3_dossiers/4%20dossiermappen/PVA%20009%20tris%20Jeugdzorg%20Emmaus%20Mechelen?csf=1&amp;web=1&amp;e=EklHQJ" TargetMode="External"/><Relationship Id="rId15" Type="http://schemas.openxmlformats.org/officeDocument/2006/relationships/hyperlink" Target="../../../projecten/agressie%20en%20vrijheidsbeperkende%20maatregelen/3_dossiers/4%20dossiermappen/PVA%20116%20AZ%20West%20-%20Veurne" TargetMode="External"/><Relationship Id="rId23" Type="http://schemas.openxmlformats.org/officeDocument/2006/relationships/hyperlink" Target="../../../projecten/agressie%20en%20vrijheidsbeperkende%20maatregelen/3_dossiers/4%20dossiermappen/PVA%20149%20Zonnelied%20-%20Roosdaal" TargetMode="External"/><Relationship Id="rId28" Type="http://schemas.openxmlformats.org/officeDocument/2006/relationships/hyperlink" Target="../../../projecten/agressie%20en%20vrijheidsbeperkende%20maatregelen/3_dossiers/4%20dossiermappen/PVA%20038%20tris%20VOT%20voor%20ZW%20Vlaanderen%20-%20Ieper" TargetMode="External"/><Relationship Id="rId36" Type="http://schemas.openxmlformats.org/officeDocument/2006/relationships/hyperlink" Target="../../../projecten/agressie%20en%20vrijheidsbeperkende%20maatregelen/3_dossiers/4%20dossiermappen/PVA%20126%20Mariahuis%20-%20Alken" TargetMode="External"/><Relationship Id="rId49" Type="http://schemas.openxmlformats.org/officeDocument/2006/relationships/hyperlink" Target="../../../projecten/agressie%20en%20vrijheidsbeperkende%20maatregelen/3_dossiers/4%20dossiermappen/PVA%20115%20AZ%20Oostende%20-%20Oostende" TargetMode="External"/><Relationship Id="rId57" Type="http://schemas.openxmlformats.org/officeDocument/2006/relationships/hyperlink" Target="../../../projecten/agressie%20en%20vrijheidsbeperkende%20maatregelen/3_dossiers/4%20dossiermappen/PVA%20131%20Oostrem%20-%20Herent" TargetMode="External"/><Relationship Id="rId61" Type="http://schemas.openxmlformats.org/officeDocument/2006/relationships/hyperlink" Target="../../../projecten/agressie%20en%20vrijheidsbeperkende%20maatregelen/3_dossiers/4%20dossiermappen/PVA%20141%20PZ%20Sint-Annendael%20Grauwzusters%20-%20Diest" TargetMode="External"/><Relationship Id="rId10" Type="http://schemas.openxmlformats.org/officeDocument/2006/relationships/hyperlink" Target="../../../projecten/agressie%20en%20vrijheidsbeperkende%20maatregelen/3_dossiers/4%20dossiermappen/PVA%20015%20quater%20OPZ%20-%20Geel" TargetMode="External"/><Relationship Id="rId19" Type="http://schemas.openxmlformats.org/officeDocument/2006/relationships/hyperlink" Target="../../../projecten/agressie%20en%20vrijheidsbeperkende%20maatregelen/3_dossiers/4%20dossiermappen/PVA%20134%20PC%20Ariadne%20-%20Lede" TargetMode="External"/><Relationship Id="rId31" Type="http://schemas.openxmlformats.org/officeDocument/2006/relationships/hyperlink" Target="../../../projecten/agressie%20en%20vrijheidsbeperkende%20maatregelen/3_dossiers/4%20dossiermappen/PVA%20108%20PC%20Sint-Jan%20Baptist%20-%20Zelzate" TargetMode="External"/><Relationship Id="rId44" Type="http://schemas.openxmlformats.org/officeDocument/2006/relationships/hyperlink" Target="../../../projecten/agressie%20en%20vrijheidsbeperkende%20maatregelen/3_dossiers/4%20dossiermappen/PVA%20085%20bis%20Huize%20Tordale%20-%20Torhout" TargetMode="External"/><Relationship Id="rId52" Type="http://schemas.openxmlformats.org/officeDocument/2006/relationships/hyperlink" Target="../../../projecten/agressie%20en%20vrijheidsbeperkende%20maatregelen/3_dossiers/4%20dossiermappen/PVA%20124%20Klim%20-%20Diegem" TargetMode="External"/><Relationship Id="rId60" Type="http://schemas.openxmlformats.org/officeDocument/2006/relationships/hyperlink" Target="../../../projecten/agressie%20en%20vrijheidsbeperkende%20maatregelen/3_dossiers/4%20dossiermappen/PVA%20140%20PZ%20Sint-Alexius%20-%20Grimbergen" TargetMode="External"/><Relationship Id="rId65" Type="http://schemas.openxmlformats.org/officeDocument/2006/relationships/hyperlink" Target="../../../projecten/agressie%20en%20vrijheidsbeperkende%20maatregelen/3_dossiers/4%20dossiermappen/PVA%20154%20Moza&#239;k%20-%20Oostakker" TargetMode="External"/><Relationship Id="rId4" Type="http://schemas.openxmlformats.org/officeDocument/2006/relationships/hyperlink" Target="../../../../../:f:/r/sites/vipa/projecten/agressie%20en%20vrijheidsbeperkende%20maatregelen/3_dossiers/4%20dossiermappen/PVA%20006%20bis%20Cirkant_Turnhout?csf=1&amp;web=1&amp;e=B2JnOY" TargetMode="External"/><Relationship Id="rId9" Type="http://schemas.openxmlformats.org/officeDocument/2006/relationships/hyperlink" Target="../../../projecten/agressie%20en%20vrijheidsbeperkende%20maatregelen/3_dossiers/4%20dossiermappen/PVA%20011%20quater%20Het%20Giels%20Bos%20-%20Gierle" TargetMode="External"/><Relationship Id="rId14" Type="http://schemas.openxmlformats.org/officeDocument/2006/relationships/hyperlink" Target="../../../projecten/agressie%20en%20vrijheidsbeperkende%20maatregelen/3_dossiers/4%20dossiermappen/PVA%20110%20Uniek%20-%20Brugge" TargetMode="External"/><Relationship Id="rId22" Type="http://schemas.openxmlformats.org/officeDocument/2006/relationships/hyperlink" Target="../../../projecten/agressie%20en%20vrijheidsbeperkende%20maatregelen/3_dossiers/4%20dossiermappen/PVA%20147%20ZNA%20PZ%20Stuivenberg%20-%20Antwerpen" TargetMode="External"/><Relationship Id="rId27" Type="http://schemas.openxmlformats.org/officeDocument/2006/relationships/hyperlink" Target="../../../projecten/agressie%20en%20vrijheidsbeperkende%20maatregelen/3_dossiers/4%20dossiermappen/PVA%20020%20tris%20UZ%20Gent%20-%20Gent" TargetMode="External"/><Relationship Id="rId30" Type="http://schemas.openxmlformats.org/officeDocument/2006/relationships/hyperlink" Target="../../../projecten/agressie%20en%20vrijheidsbeperkende%20maatregelen/3_dossiers/4%20dossiermappen/PVA%20094%20bis%20Ter%20Loke%20-%20Vosselaar" TargetMode="External"/><Relationship Id="rId35" Type="http://schemas.openxmlformats.org/officeDocument/2006/relationships/hyperlink" Target="../../../projecten/agressie%20en%20vrijheidsbeperkende%20maatregelen/3_dossiers/4%20dossiermappen/PVA%20152%20De%20Patio%20-%20Brugge" TargetMode="External"/><Relationship Id="rId43" Type="http://schemas.openxmlformats.org/officeDocument/2006/relationships/hyperlink" Target="../../../projecten/agressie%20en%20vrijheidsbeperkende%20maatregelen/3_dossiers/4%20dossiermappen/PVA%20045%20bis%20Blijdorp%20-%20Buggenhout" TargetMode="External"/><Relationship Id="rId48" Type="http://schemas.openxmlformats.org/officeDocument/2006/relationships/hyperlink" Target="../../../projecten/agressie%20en%20vrijheidsbeperkende%20maatregelen/3_dossiers/4%20dossiermappen/PVA%20114%20AZ%20Groeninge%20-%20Kortrijk" TargetMode="External"/><Relationship Id="rId56" Type="http://schemas.openxmlformats.org/officeDocument/2006/relationships/hyperlink" Target="../../../projecten/agressie%20en%20vrijheidsbeperkende%20maatregelen/3_dossiers/4%20dossiermappen/PVA%20129%20Nektari%20-%20Puurs-Sint-Amands" TargetMode="External"/><Relationship Id="rId64" Type="http://schemas.openxmlformats.org/officeDocument/2006/relationships/hyperlink" Target="../../../projecten/agressie%20en%20vrijheidsbeperkende%20maatregelen/3_dossiers/4%20dossiermappen/PVA%20150%20De%20Bolster%20-%20Zwalm" TargetMode="External"/><Relationship Id="rId69" Type="http://schemas.openxmlformats.org/officeDocument/2006/relationships/printerSettings" Target="../printerSettings/printerSettings2.bin"/><Relationship Id="rId8" Type="http://schemas.openxmlformats.org/officeDocument/2006/relationships/hyperlink" Target="../../../projecten/agressie%20en%20vrijheidsbeperkende%20maatregelen/3_dossiers/4%20dossiermappen/PVA%20139%20PZ%20Onzelievevrouw%20-%20Brugge" TargetMode="External"/><Relationship Id="rId51" Type="http://schemas.openxmlformats.org/officeDocument/2006/relationships/hyperlink" Target="../../../projecten/agressie%20en%20vrijheidsbeperkende%20maatregelen/3_dossiers/4%20dossiermappen/PVA%20123%20Kerckstede%20-%20Oostnieuwkerke" TargetMode="External"/><Relationship Id="rId3" Type="http://schemas.openxmlformats.org/officeDocument/2006/relationships/hyperlink" Target="../../../../../:f:/r/sites/vipa/projecten/agressie%20en%20vrijheidsbeperkende%20maatregelen/3_dossiers/4%20dossiermappen/PVA%20104%20Havezate%20-%20Veurne?csf=1&amp;web=1&amp;e=eigp14" TargetMode="External"/><Relationship Id="rId12" Type="http://schemas.openxmlformats.org/officeDocument/2006/relationships/hyperlink" Target="../../../projecten/agressie%20en%20vrijheidsbeperkende%20maatregelen/3_dossiers/4%20dossiermappen/PVA%20099%20bis%20Ruyskensveld%20-%20Erembodegem" TargetMode="External"/><Relationship Id="rId17" Type="http://schemas.openxmlformats.org/officeDocument/2006/relationships/hyperlink" Target="../../../projecten/agressie%20en%20vrijheidsbeperkende%20maatregelen/3_dossiers/4%20dossiermappen/PVA%20132%20OPZC%20Rekem%20-%20Rekem" TargetMode="External"/><Relationship Id="rId25" Type="http://schemas.openxmlformats.org/officeDocument/2006/relationships/hyperlink" Target="../../../projecten/agressie%20en%20vrijheidsbeperkende%20maatregelen/3_dossiers/4%20dossiermappen/PVA%20008%20bis%20Asster%20-%20Sint-truiden" TargetMode="External"/><Relationship Id="rId33" Type="http://schemas.openxmlformats.org/officeDocument/2006/relationships/hyperlink" Target="../../../projecten/agressie%20en%20vrijheidsbeperkende%20maatregelen/3_dossiers/4%20dossiermappen/PVA%20122%20Jeugdzorg%20-%20Nazareth" TargetMode="External"/><Relationship Id="rId38" Type="http://schemas.openxmlformats.org/officeDocument/2006/relationships/hyperlink" Target="../../../projecten/agressie%20en%20vrijheidsbeperkende%20maatregelen/3_dossiers/4%20dossiermappen/PVA%20023%20bis%20PCGS%20-%20Gent" TargetMode="External"/><Relationship Id="rId46" Type="http://schemas.openxmlformats.org/officeDocument/2006/relationships/hyperlink" Target="../../../projecten/agressie%20en%20vrijheidsbeperkende%20maatregelen/3_dossiers/4%20dossiermappen/PVA%20105%20Stijn%20-%20Kamiano%20-%20Scherpenheuvel" TargetMode="External"/><Relationship Id="rId59" Type="http://schemas.openxmlformats.org/officeDocument/2006/relationships/hyperlink" Target="../../../projecten/agressie%20en%20vrijheidsbeperkende%20maatregelen/3_dossiers/4%20dossiermappen/PVA%20137%20PZ%20Frapello%20-%20Zottegem" TargetMode="External"/><Relationship Id="rId67" Type="http://schemas.openxmlformats.org/officeDocument/2006/relationships/hyperlink" Target="../../../projecten/agressie%20en%20vrijheidsbeperkende%20maatregelen/3_dossiers/4%20dossiermappen/PVA%20026%20quater%20Sint-Gregorius%20MFC%20-%20Gentbrugge" TargetMode="External"/><Relationship Id="rId20" Type="http://schemas.openxmlformats.org/officeDocument/2006/relationships/hyperlink" Target="../../../projecten/agressie%20en%20vrijheidsbeperkende%20maatregelen/3_dossiers/4%20dossiermappen/PVA%20138%20PZ%20Heilig%20Hart%20-%20Ieper" TargetMode="External"/><Relationship Id="rId41" Type="http://schemas.openxmlformats.org/officeDocument/2006/relationships/hyperlink" Target="../../../projecten/agressie%20en%20vrijheidsbeperkende%20maatregelen/3_dossiers/4%20dossiermappen/PVA%20036%20bis%20PHZ%20Familie%20-%20Kortrijk" TargetMode="External"/><Relationship Id="rId54" Type="http://schemas.openxmlformats.org/officeDocument/2006/relationships/hyperlink" Target="../../../projecten/agressie%20en%20vrijheidsbeperkende%20maatregelen/3_dossiers/4%20dossiermappen/PVA%20127%20Monnikenheide-%20Spectrum%20-%20Zoersel" TargetMode="External"/><Relationship Id="rId62" Type="http://schemas.openxmlformats.org/officeDocument/2006/relationships/hyperlink" Target="../../../projecten/agressie%20en%20vrijheidsbeperkende%20maatregelen/3_dossiers/4%20dossiermappen/PVA%20145%20Vondels%20-%20Iepe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57613-8FED-4444-91E4-1EE64B44AC19}">
  <sheetPr codeName="Blad2">
    <pageSetUpPr fitToPage="1"/>
  </sheetPr>
  <dimension ref="A1:L57"/>
  <sheetViews>
    <sheetView zoomScaleNormal="100" workbookViewId="0">
      <pane xSplit="1" ySplit="1" topLeftCell="B8" activePane="bottomRight" state="frozen"/>
      <selection pane="topRight" activeCell="B1" sqref="B1"/>
      <selection pane="bottomLeft" activeCell="A2" sqref="A2"/>
      <selection pane="bottomRight" activeCell="H56" sqref="H56"/>
    </sheetView>
  </sheetViews>
  <sheetFormatPr defaultColWidth="8.88671875" defaultRowHeight="55.8" customHeight="1" x14ac:dyDescent="0.3"/>
  <cols>
    <col min="1" max="1" width="17.88671875" style="4" customWidth="1"/>
    <col min="2" max="2" width="15.6640625" style="4" customWidth="1"/>
    <col min="3" max="3" width="13.44140625" style="4" customWidth="1"/>
    <col min="4" max="5" width="23.109375" style="4" customWidth="1"/>
    <col min="6" max="6" width="47.6640625" style="27" customWidth="1"/>
    <col min="7" max="7" width="14.6640625" style="162" customWidth="1"/>
    <col min="8" max="8" width="23.33203125" style="10" customWidth="1"/>
    <col min="9" max="9" width="17.6640625" style="170" bestFit="1" customWidth="1"/>
    <col min="10" max="10" width="8.88671875" style="4"/>
    <col min="11" max="11" width="10.6640625" style="4" bestFit="1" customWidth="1"/>
    <col min="12" max="12" width="9" style="4" bestFit="1" customWidth="1"/>
    <col min="13" max="14" width="10.5546875" style="4" bestFit="1" customWidth="1"/>
    <col min="15" max="16384" width="8.88671875" style="4"/>
  </cols>
  <sheetData>
    <row r="1" spans="1:10" ht="18.600000000000001" customHeight="1" x14ac:dyDescent="0.3">
      <c r="A1" s="192" t="s">
        <v>661</v>
      </c>
      <c r="B1" s="193"/>
      <c r="C1" s="193"/>
      <c r="D1" s="193"/>
      <c r="E1" s="193"/>
      <c r="F1" s="193"/>
      <c r="G1" s="193"/>
      <c r="H1" s="194"/>
    </row>
    <row r="2" spans="1:10" ht="51" customHeight="1" x14ac:dyDescent="0.3">
      <c r="A2" s="197" t="s">
        <v>454</v>
      </c>
      <c r="B2" s="197"/>
      <c r="C2" s="197"/>
      <c r="D2" s="197"/>
      <c r="E2" s="197"/>
      <c r="F2" s="197"/>
      <c r="G2" s="197"/>
      <c r="H2" s="197"/>
    </row>
    <row r="3" spans="1:10" s="5" customFormat="1" ht="27.6" x14ac:dyDescent="0.3">
      <c r="A3" s="40" t="s">
        <v>0</v>
      </c>
      <c r="B3" s="40" t="s">
        <v>1</v>
      </c>
      <c r="C3" s="40" t="s">
        <v>2</v>
      </c>
      <c r="D3" s="37" t="s">
        <v>3</v>
      </c>
      <c r="E3" s="40" t="s">
        <v>4</v>
      </c>
      <c r="F3" s="40" t="s">
        <v>5</v>
      </c>
      <c r="G3" s="142" t="s">
        <v>6</v>
      </c>
      <c r="H3" s="40" t="s">
        <v>7</v>
      </c>
      <c r="I3" s="171"/>
    </row>
    <row r="4" spans="1:10" s="16" customFormat="1" ht="18.600000000000001" customHeight="1" x14ac:dyDescent="0.3">
      <c r="A4" s="195" t="s">
        <v>8</v>
      </c>
      <c r="B4" s="195"/>
      <c r="C4" s="195"/>
      <c r="D4" s="195"/>
      <c r="E4" s="195"/>
      <c r="F4" s="196"/>
      <c r="G4" s="143">
        <f>SUM(G5:G13)</f>
        <v>891475.6345056016</v>
      </c>
      <c r="H4" s="66"/>
      <c r="I4" s="172"/>
    </row>
    <row r="5" spans="1:10" ht="55.2" x14ac:dyDescent="0.3">
      <c r="A5" s="84" t="s">
        <v>455</v>
      </c>
      <c r="B5" s="84" t="s">
        <v>21</v>
      </c>
      <c r="C5" s="3" t="s">
        <v>456</v>
      </c>
      <c r="D5" s="3" t="s">
        <v>457</v>
      </c>
      <c r="E5" s="3" t="s">
        <v>458</v>
      </c>
      <c r="F5" s="3" t="s">
        <v>459</v>
      </c>
      <c r="G5" s="144">
        <v>32800.120000000003</v>
      </c>
      <c r="H5" s="80" t="s">
        <v>460</v>
      </c>
    </row>
    <row r="6" spans="1:10" s="2" customFormat="1" ht="41.4" x14ac:dyDescent="0.3">
      <c r="A6" s="3" t="s">
        <v>461</v>
      </c>
      <c r="B6" s="3" t="s">
        <v>17</v>
      </c>
      <c r="C6" s="3" t="s">
        <v>140</v>
      </c>
      <c r="D6" s="145" t="s">
        <v>462</v>
      </c>
      <c r="E6" s="3" t="s">
        <v>463</v>
      </c>
      <c r="F6" s="3" t="s">
        <v>464</v>
      </c>
      <c r="G6" s="144">
        <v>560704.41</v>
      </c>
      <c r="H6" s="13">
        <v>45348</v>
      </c>
      <c r="I6" s="173"/>
    </row>
    <row r="7" spans="1:10" s="2" customFormat="1" ht="58.2" customHeight="1" x14ac:dyDescent="0.3">
      <c r="A7" s="3" t="s">
        <v>465</v>
      </c>
      <c r="B7" s="3" t="s">
        <v>19</v>
      </c>
      <c r="C7" s="3" t="s">
        <v>242</v>
      </c>
      <c r="D7" s="3" t="s">
        <v>466</v>
      </c>
      <c r="E7" s="3" t="s">
        <v>467</v>
      </c>
      <c r="F7" s="3" t="s">
        <v>468</v>
      </c>
      <c r="G7" s="144">
        <v>14453.462201032438</v>
      </c>
      <c r="H7" s="146" t="s">
        <v>469</v>
      </c>
      <c r="I7" s="173"/>
    </row>
    <row r="8" spans="1:10" s="5" customFormat="1" ht="62.4" customHeight="1" x14ac:dyDescent="0.3">
      <c r="A8" s="3" t="s">
        <v>470</v>
      </c>
      <c r="B8" s="3" t="s">
        <v>15</v>
      </c>
      <c r="C8" s="147" t="s">
        <v>147</v>
      </c>
      <c r="D8" s="148" t="s">
        <v>471</v>
      </c>
      <c r="E8" s="148" t="s">
        <v>472</v>
      </c>
      <c r="F8" s="86" t="s">
        <v>473</v>
      </c>
      <c r="G8" s="144">
        <v>59745.73</v>
      </c>
      <c r="H8" s="80" t="s">
        <v>474</v>
      </c>
      <c r="I8" s="173"/>
    </row>
    <row r="9" spans="1:10" s="160" customFormat="1" ht="69" x14ac:dyDescent="0.3">
      <c r="A9" s="3" t="s">
        <v>550</v>
      </c>
      <c r="B9" s="3" t="s">
        <v>18</v>
      </c>
      <c r="C9" s="3" t="s">
        <v>551</v>
      </c>
      <c r="D9" s="3" t="s">
        <v>552</v>
      </c>
      <c r="E9" s="3" t="s">
        <v>553</v>
      </c>
      <c r="F9" s="3" t="s">
        <v>554</v>
      </c>
      <c r="G9" s="174">
        <v>16761.400000000001</v>
      </c>
      <c r="H9" s="82" t="s">
        <v>555</v>
      </c>
      <c r="I9" s="158"/>
      <c r="J9" s="158"/>
    </row>
    <row r="10" spans="1:10" s="160" customFormat="1" ht="55.2" x14ac:dyDescent="0.3">
      <c r="A10" s="175" t="s">
        <v>556</v>
      </c>
      <c r="B10" s="175" t="s">
        <v>16</v>
      </c>
      <c r="C10" s="175" t="s">
        <v>557</v>
      </c>
      <c r="D10" s="175" t="s">
        <v>558</v>
      </c>
      <c r="E10" s="175" t="s">
        <v>559</v>
      </c>
      <c r="F10" s="175" t="s">
        <v>560</v>
      </c>
      <c r="G10" s="174">
        <v>163720.96842380596</v>
      </c>
      <c r="H10" s="80" t="s">
        <v>561</v>
      </c>
    </row>
    <row r="11" spans="1:10" s="65" customFormat="1" ht="55.2" x14ac:dyDescent="0.3">
      <c r="A11" s="176" t="s">
        <v>562</v>
      </c>
      <c r="B11" s="176" t="s">
        <v>16</v>
      </c>
      <c r="C11" s="176" t="s">
        <v>563</v>
      </c>
      <c r="D11" s="176" t="s">
        <v>564</v>
      </c>
      <c r="E11" s="177" t="s">
        <v>565</v>
      </c>
      <c r="F11" s="176" t="s">
        <v>566</v>
      </c>
      <c r="G11" s="174">
        <v>8017.8238807632006</v>
      </c>
      <c r="H11" s="165" t="s">
        <v>567</v>
      </c>
      <c r="I11" s="63"/>
      <c r="J11" s="158"/>
    </row>
    <row r="12" spans="1:10" s="5" customFormat="1" ht="55.2" x14ac:dyDescent="0.3">
      <c r="A12" s="3" t="s">
        <v>568</v>
      </c>
      <c r="B12" s="3" t="s">
        <v>19</v>
      </c>
      <c r="C12" s="3" t="s">
        <v>569</v>
      </c>
      <c r="D12" s="3" t="s">
        <v>570</v>
      </c>
      <c r="E12" s="3" t="s">
        <v>571</v>
      </c>
      <c r="F12" s="3" t="s">
        <v>572</v>
      </c>
      <c r="G12" s="174">
        <v>17771.87</v>
      </c>
      <c r="H12" s="80" t="s">
        <v>573</v>
      </c>
      <c r="I12" s="85"/>
    </row>
    <row r="13" spans="1:10" s="2" customFormat="1" ht="58.8" customHeight="1" x14ac:dyDescent="0.3">
      <c r="A13" s="3" t="s">
        <v>668</v>
      </c>
      <c r="B13" s="65" t="s">
        <v>16</v>
      </c>
      <c r="C13" s="3" t="s">
        <v>498</v>
      </c>
      <c r="D13" s="3" t="s">
        <v>669</v>
      </c>
      <c r="E13" s="3" t="s">
        <v>670</v>
      </c>
      <c r="F13" s="187" t="s">
        <v>671</v>
      </c>
      <c r="G13" s="83">
        <v>17499.849999999999</v>
      </c>
      <c r="H13" s="13">
        <v>45461</v>
      </c>
      <c r="I13" s="176" t="s">
        <v>580</v>
      </c>
    </row>
    <row r="14" spans="1:10" s="63" customFormat="1" ht="15.6" x14ac:dyDescent="0.3">
      <c r="A14" s="199" t="s">
        <v>574</v>
      </c>
      <c r="B14" s="188"/>
      <c r="C14" s="188"/>
      <c r="D14" s="188"/>
      <c r="E14" s="188"/>
      <c r="F14" s="200"/>
      <c r="G14" s="155">
        <f>SUM(G15)</f>
        <v>27770.240000000002</v>
      </c>
      <c r="H14" s="17"/>
      <c r="I14" s="178"/>
    </row>
    <row r="15" spans="1:10" s="2" customFormat="1" ht="54.6" customHeight="1" x14ac:dyDescent="0.3">
      <c r="A15" s="3" t="s">
        <v>575</v>
      </c>
      <c r="B15" s="3" t="s">
        <v>18</v>
      </c>
      <c r="C15" s="3" t="s">
        <v>576</v>
      </c>
      <c r="D15" s="3" t="s">
        <v>577</v>
      </c>
      <c r="E15" s="3" t="s">
        <v>578</v>
      </c>
      <c r="F15" s="1" t="s">
        <v>579</v>
      </c>
      <c r="G15" s="179">
        <v>27770.240000000002</v>
      </c>
      <c r="H15" s="13">
        <v>45454</v>
      </c>
      <c r="I15" s="165" t="s">
        <v>580</v>
      </c>
    </row>
    <row r="16" spans="1:10" s="150" customFormat="1" ht="18.600000000000001" customHeight="1" x14ac:dyDescent="0.3">
      <c r="A16" s="188" t="s">
        <v>9</v>
      </c>
      <c r="B16" s="188"/>
      <c r="C16" s="188"/>
      <c r="D16" s="188"/>
      <c r="E16" s="188"/>
      <c r="F16" s="200"/>
      <c r="G16" s="149">
        <f>SUM(G17:G26)</f>
        <v>2546434.3825725699</v>
      </c>
      <c r="H16" s="20"/>
      <c r="I16" s="180"/>
    </row>
    <row r="17" spans="1:12" ht="53.4" customHeight="1" x14ac:dyDescent="0.3">
      <c r="A17" s="151" t="s">
        <v>475</v>
      </c>
      <c r="B17" s="151" t="s">
        <v>15</v>
      </c>
      <c r="C17" s="151" t="s">
        <v>476</v>
      </c>
      <c r="D17" s="151" t="s">
        <v>477</v>
      </c>
      <c r="E17" s="151" t="s">
        <v>478</v>
      </c>
      <c r="F17" s="151" t="s">
        <v>479</v>
      </c>
      <c r="G17" s="152">
        <v>116684.19</v>
      </c>
      <c r="H17" s="82" t="s">
        <v>480</v>
      </c>
    </row>
    <row r="18" spans="1:12" s="85" customFormat="1" ht="55.8" customHeight="1" x14ac:dyDescent="0.3">
      <c r="A18" s="3" t="s">
        <v>481</v>
      </c>
      <c r="B18" s="153" t="s">
        <v>17</v>
      </c>
      <c r="C18" s="3" t="s">
        <v>482</v>
      </c>
      <c r="D18" s="3" t="s">
        <v>483</v>
      </c>
      <c r="E18" s="3" t="s">
        <v>484</v>
      </c>
      <c r="F18" s="3" t="s">
        <v>485</v>
      </c>
      <c r="G18" s="144">
        <v>6465.4656991245574</v>
      </c>
      <c r="H18" s="146" t="s">
        <v>469</v>
      </c>
      <c r="I18" s="181"/>
    </row>
    <row r="19" spans="1:12" s="2" customFormat="1" ht="55.2" x14ac:dyDescent="0.3">
      <c r="A19" s="3" t="s">
        <v>486</v>
      </c>
      <c r="B19" s="84" t="s">
        <v>19</v>
      </c>
      <c r="C19" s="3" t="s">
        <v>280</v>
      </c>
      <c r="D19" s="3" t="s">
        <v>487</v>
      </c>
      <c r="E19" s="3" t="s">
        <v>488</v>
      </c>
      <c r="F19" s="3" t="s">
        <v>489</v>
      </c>
      <c r="G19" s="144">
        <v>12930.931266083033</v>
      </c>
      <c r="H19" s="82" t="s">
        <v>490</v>
      </c>
      <c r="I19" s="173"/>
    </row>
    <row r="20" spans="1:12" s="2" customFormat="1" ht="55.2" x14ac:dyDescent="0.3">
      <c r="A20" s="3" t="s">
        <v>491</v>
      </c>
      <c r="B20" s="3" t="s">
        <v>16</v>
      </c>
      <c r="C20" s="3" t="s">
        <v>492</v>
      </c>
      <c r="D20" s="3" t="s">
        <v>493</v>
      </c>
      <c r="E20" s="3" t="s">
        <v>494</v>
      </c>
      <c r="F20" s="3" t="s">
        <v>495</v>
      </c>
      <c r="G20" s="144">
        <v>7971.9622421548702</v>
      </c>
      <c r="H20" s="146" t="s">
        <v>496</v>
      </c>
      <c r="I20" s="171"/>
      <c r="J20" s="23"/>
      <c r="K20" s="23"/>
      <c r="L20" s="23"/>
    </row>
    <row r="21" spans="1:12" s="2" customFormat="1" ht="41.4" x14ac:dyDescent="0.3">
      <c r="A21" s="3" t="s">
        <v>581</v>
      </c>
      <c r="B21" s="175" t="s">
        <v>19</v>
      </c>
      <c r="C21" s="3" t="s">
        <v>582</v>
      </c>
      <c r="D21" s="3" t="s">
        <v>583</v>
      </c>
      <c r="E21" s="3" t="s">
        <v>584</v>
      </c>
      <c r="F21" s="3" t="s">
        <v>585</v>
      </c>
      <c r="G21" s="25">
        <v>1004246.68</v>
      </c>
      <c r="H21" s="13">
        <v>45418</v>
      </c>
    </row>
    <row r="22" spans="1:12" s="2" customFormat="1" ht="55.2" x14ac:dyDescent="0.3">
      <c r="A22" s="3" t="s">
        <v>586</v>
      </c>
      <c r="B22" s="153" t="s">
        <v>17</v>
      </c>
      <c r="C22" s="3" t="s">
        <v>433</v>
      </c>
      <c r="D22" s="148" t="s">
        <v>587</v>
      </c>
      <c r="E22" s="147" t="s">
        <v>588</v>
      </c>
      <c r="F22" s="3" t="s">
        <v>589</v>
      </c>
      <c r="G22" s="144">
        <v>18163.54</v>
      </c>
      <c r="H22" s="146" t="s">
        <v>590</v>
      </c>
    </row>
    <row r="23" spans="1:12" s="2" customFormat="1" ht="55.2" x14ac:dyDescent="0.3">
      <c r="A23" s="3" t="s">
        <v>591</v>
      </c>
      <c r="B23" s="3" t="s">
        <v>19</v>
      </c>
      <c r="C23" s="148" t="s">
        <v>592</v>
      </c>
      <c r="D23" s="148" t="s">
        <v>593</v>
      </c>
      <c r="E23" s="147" t="s">
        <v>594</v>
      </c>
      <c r="F23" s="3" t="s">
        <v>595</v>
      </c>
      <c r="G23" s="144">
        <v>9992.0833652075962</v>
      </c>
      <c r="H23" s="146" t="s">
        <v>596</v>
      </c>
    </row>
    <row r="24" spans="1:12" s="85" customFormat="1" ht="27.6" x14ac:dyDescent="0.3">
      <c r="A24" s="3" t="s">
        <v>597</v>
      </c>
      <c r="B24" s="3" t="s">
        <v>19</v>
      </c>
      <c r="C24" s="3" t="s">
        <v>214</v>
      </c>
      <c r="D24" s="3" t="s">
        <v>598</v>
      </c>
      <c r="E24" s="3" t="s">
        <v>599</v>
      </c>
      <c r="F24" s="3" t="s">
        <v>600</v>
      </c>
      <c r="G24" s="144">
        <v>100832.64</v>
      </c>
      <c r="H24" s="82" t="s">
        <v>601</v>
      </c>
      <c r="I24" s="2"/>
      <c r="J24" s="2"/>
      <c r="K24" s="2"/>
    </row>
    <row r="25" spans="1:12" s="2" customFormat="1" ht="64.2" customHeight="1" x14ac:dyDescent="0.3">
      <c r="A25" s="3" t="s">
        <v>602</v>
      </c>
      <c r="B25" s="3" t="s">
        <v>15</v>
      </c>
      <c r="C25" s="84" t="s">
        <v>603</v>
      </c>
      <c r="D25" s="3" t="s">
        <v>604</v>
      </c>
      <c r="E25" s="3" t="s">
        <v>605</v>
      </c>
      <c r="F25" s="1" t="s">
        <v>606</v>
      </c>
      <c r="G25" s="25">
        <v>344791.35</v>
      </c>
      <c r="H25" s="13">
        <v>45454</v>
      </c>
    </row>
    <row r="26" spans="1:12" s="2" customFormat="1" ht="64.2" customHeight="1" x14ac:dyDescent="0.3">
      <c r="A26" s="3" t="s">
        <v>607</v>
      </c>
      <c r="B26" s="3" t="s">
        <v>16</v>
      </c>
      <c r="C26" s="3" t="s">
        <v>608</v>
      </c>
      <c r="D26" s="3" t="s">
        <v>609</v>
      </c>
      <c r="E26" s="3" t="s">
        <v>610</v>
      </c>
      <c r="F26" s="1" t="s">
        <v>611</v>
      </c>
      <c r="G26" s="25">
        <v>924355.54</v>
      </c>
      <c r="H26" s="13">
        <v>45454</v>
      </c>
    </row>
    <row r="27" spans="1:12" s="150" customFormat="1" ht="15.6" x14ac:dyDescent="0.3">
      <c r="A27" s="198" t="s">
        <v>10</v>
      </c>
      <c r="B27" s="198"/>
      <c r="C27" s="198"/>
      <c r="D27" s="198"/>
      <c r="E27" s="198"/>
      <c r="F27" s="189"/>
      <c r="G27" s="149">
        <f>SUM(G28:G30)</f>
        <v>1102523.3867172166</v>
      </c>
      <c r="H27" s="20"/>
      <c r="I27" s="2"/>
      <c r="J27" s="2"/>
      <c r="K27" s="2"/>
    </row>
    <row r="28" spans="1:12" s="2" customFormat="1" ht="54" customHeight="1" x14ac:dyDescent="0.3">
      <c r="A28" s="3" t="s">
        <v>497</v>
      </c>
      <c r="B28" s="3" t="s">
        <v>16</v>
      </c>
      <c r="C28" s="3" t="s">
        <v>498</v>
      </c>
      <c r="D28" s="3" t="s">
        <v>499</v>
      </c>
      <c r="E28" s="3" t="s">
        <v>500</v>
      </c>
      <c r="F28" s="154" t="s">
        <v>501</v>
      </c>
      <c r="G28" s="144">
        <v>897520.13</v>
      </c>
      <c r="H28" s="13">
        <v>45348</v>
      </c>
    </row>
    <row r="29" spans="1:12" s="65" customFormat="1" ht="54.6" customHeight="1" x14ac:dyDescent="0.3">
      <c r="A29" s="3" t="s">
        <v>502</v>
      </c>
      <c r="B29" s="3" t="s">
        <v>19</v>
      </c>
      <c r="C29" s="3" t="s">
        <v>503</v>
      </c>
      <c r="D29" s="3" t="s">
        <v>504</v>
      </c>
      <c r="E29" s="3" t="s">
        <v>505</v>
      </c>
      <c r="F29" s="3" t="s">
        <v>506</v>
      </c>
      <c r="G29" s="144">
        <v>11896.456717216584</v>
      </c>
      <c r="H29" s="146" t="s">
        <v>469</v>
      </c>
      <c r="I29" s="2"/>
      <c r="J29" s="2"/>
      <c r="K29" s="2"/>
    </row>
    <row r="30" spans="1:12" s="158" customFormat="1" ht="58.8" customHeight="1" x14ac:dyDescent="0.3">
      <c r="A30" s="3" t="s">
        <v>612</v>
      </c>
      <c r="B30" s="84" t="s">
        <v>19</v>
      </c>
      <c r="C30" s="3" t="s">
        <v>209</v>
      </c>
      <c r="D30" s="3" t="s">
        <v>613</v>
      </c>
      <c r="E30" s="3" t="s">
        <v>614</v>
      </c>
      <c r="F30" s="3" t="s">
        <v>615</v>
      </c>
      <c r="G30" s="144">
        <v>193106.8</v>
      </c>
      <c r="H30" s="82" t="s">
        <v>616</v>
      </c>
    </row>
    <row r="31" spans="1:12" s="63" customFormat="1" ht="15.6" x14ac:dyDescent="0.3">
      <c r="A31" s="188" t="s">
        <v>11</v>
      </c>
      <c r="B31" s="188"/>
      <c r="C31" s="188"/>
      <c r="D31" s="188"/>
      <c r="E31" s="188"/>
      <c r="F31" s="200"/>
      <c r="G31" s="155">
        <f>SUM(G32:G40)</f>
        <v>481626.28291106626</v>
      </c>
      <c r="H31" s="17"/>
      <c r="I31" s="178"/>
    </row>
    <row r="32" spans="1:12" s="65" customFormat="1" ht="46.2" customHeight="1" x14ac:dyDescent="0.3">
      <c r="A32" s="3" t="s">
        <v>507</v>
      </c>
      <c r="B32" s="3" t="s">
        <v>19</v>
      </c>
      <c r="C32" s="3" t="s">
        <v>302</v>
      </c>
      <c r="D32" s="3" t="s">
        <v>508</v>
      </c>
      <c r="E32" s="3" t="s">
        <v>509</v>
      </c>
      <c r="F32" s="3" t="s">
        <v>510</v>
      </c>
      <c r="G32" s="144">
        <v>18957.97</v>
      </c>
      <c r="H32" s="13">
        <v>45379</v>
      </c>
      <c r="I32" s="180"/>
    </row>
    <row r="33" spans="1:9" s="65" customFormat="1" ht="46.2" customHeight="1" x14ac:dyDescent="0.3">
      <c r="A33" s="3" t="s">
        <v>511</v>
      </c>
      <c r="B33" s="3" t="s">
        <v>19</v>
      </c>
      <c r="C33" s="3" t="s">
        <v>302</v>
      </c>
      <c r="D33" s="3" t="s">
        <v>508</v>
      </c>
      <c r="E33" s="3" t="s">
        <v>509</v>
      </c>
      <c r="F33" s="3" t="s">
        <v>510</v>
      </c>
      <c r="G33" s="144">
        <v>18957.97</v>
      </c>
      <c r="H33" s="13">
        <v>45379</v>
      </c>
      <c r="I33" s="180"/>
    </row>
    <row r="34" spans="1:9" s="65" customFormat="1" ht="46.2" customHeight="1" x14ac:dyDescent="0.3">
      <c r="A34" s="3" t="s">
        <v>512</v>
      </c>
      <c r="B34" s="3" t="s">
        <v>19</v>
      </c>
      <c r="C34" s="3" t="s">
        <v>302</v>
      </c>
      <c r="D34" s="3" t="s">
        <v>508</v>
      </c>
      <c r="E34" s="3" t="s">
        <v>509</v>
      </c>
      <c r="F34" s="156" t="s">
        <v>510</v>
      </c>
      <c r="G34" s="144">
        <v>18957.97</v>
      </c>
      <c r="H34" s="13">
        <v>45379</v>
      </c>
      <c r="I34" s="180"/>
    </row>
    <row r="35" spans="1:9" s="65" customFormat="1" ht="55.8" customHeight="1" x14ac:dyDescent="0.3">
      <c r="A35" s="3" t="s">
        <v>513</v>
      </c>
      <c r="B35" s="84" t="s">
        <v>17</v>
      </c>
      <c r="C35" s="3" t="s">
        <v>222</v>
      </c>
      <c r="D35" s="3" t="s">
        <v>514</v>
      </c>
      <c r="E35" s="3" t="s">
        <v>515</v>
      </c>
      <c r="F35" s="3" t="s">
        <v>516</v>
      </c>
      <c r="G35" s="144">
        <v>23670.5</v>
      </c>
      <c r="H35" s="13">
        <v>45379</v>
      </c>
      <c r="I35" s="180"/>
    </row>
    <row r="36" spans="1:9" s="65" customFormat="1" ht="34.799999999999997" customHeight="1" x14ac:dyDescent="0.3">
      <c r="A36" s="3" t="s">
        <v>517</v>
      </c>
      <c r="B36" s="3" t="s">
        <v>15</v>
      </c>
      <c r="C36" s="3" t="s">
        <v>518</v>
      </c>
      <c r="D36" s="3" t="s">
        <v>519</v>
      </c>
      <c r="E36" s="3" t="s">
        <v>520</v>
      </c>
      <c r="F36" s="3" t="s">
        <v>521</v>
      </c>
      <c r="G36" s="144">
        <v>288422.03000000003</v>
      </c>
      <c r="H36" s="13">
        <v>45393</v>
      </c>
      <c r="I36" s="180"/>
    </row>
    <row r="37" spans="1:9" s="65" customFormat="1" ht="55.2" x14ac:dyDescent="0.3">
      <c r="A37" s="3" t="s">
        <v>617</v>
      </c>
      <c r="B37" s="175" t="s">
        <v>19</v>
      </c>
      <c r="C37" s="3" t="s">
        <v>242</v>
      </c>
      <c r="D37" s="3" t="s">
        <v>243</v>
      </c>
      <c r="E37" s="3" t="s">
        <v>244</v>
      </c>
      <c r="F37" s="3" t="s">
        <v>618</v>
      </c>
      <c r="G37" s="144">
        <v>4018.6229110662243</v>
      </c>
      <c r="H37" s="146" t="s">
        <v>619</v>
      </c>
    </row>
    <row r="38" spans="1:9" s="65" customFormat="1" ht="55.8" customHeight="1" x14ac:dyDescent="0.3">
      <c r="A38" s="3" t="s">
        <v>620</v>
      </c>
      <c r="B38" s="175" t="s">
        <v>19</v>
      </c>
      <c r="C38" s="3" t="s">
        <v>293</v>
      </c>
      <c r="D38" s="3" t="s">
        <v>621</v>
      </c>
      <c r="E38" s="3" t="s">
        <v>622</v>
      </c>
      <c r="F38" s="156" t="s">
        <v>623</v>
      </c>
      <c r="G38" s="83">
        <v>36213.74</v>
      </c>
      <c r="H38" s="13">
        <v>45450</v>
      </c>
      <c r="I38" s="180"/>
    </row>
    <row r="39" spans="1:9" s="65" customFormat="1" ht="55.8" customHeight="1" x14ac:dyDescent="0.3">
      <c r="A39" s="3" t="s">
        <v>624</v>
      </c>
      <c r="B39" s="175" t="s">
        <v>19</v>
      </c>
      <c r="C39" s="3" t="s">
        <v>293</v>
      </c>
      <c r="D39" s="3" t="s">
        <v>621</v>
      </c>
      <c r="E39" s="3" t="s">
        <v>622</v>
      </c>
      <c r="F39" s="156" t="s">
        <v>625</v>
      </c>
      <c r="G39" s="83">
        <v>36213.74</v>
      </c>
      <c r="H39" s="13">
        <v>45450</v>
      </c>
      <c r="I39" s="180"/>
    </row>
    <row r="40" spans="1:9" s="65" customFormat="1" ht="46.8" customHeight="1" x14ac:dyDescent="0.3">
      <c r="A40" s="3" t="s">
        <v>626</v>
      </c>
      <c r="B40" s="175" t="s">
        <v>19</v>
      </c>
      <c r="C40" s="3" t="s">
        <v>293</v>
      </c>
      <c r="D40" s="3" t="s">
        <v>621</v>
      </c>
      <c r="E40" s="3" t="s">
        <v>622</v>
      </c>
      <c r="F40" s="156" t="s">
        <v>627</v>
      </c>
      <c r="G40" s="83">
        <v>36213.74</v>
      </c>
      <c r="H40" s="13">
        <v>45450</v>
      </c>
      <c r="I40" s="180"/>
    </row>
    <row r="41" spans="1:9" s="157" customFormat="1" ht="15.6" x14ac:dyDescent="0.3">
      <c r="A41" s="188" t="s">
        <v>12</v>
      </c>
      <c r="B41" s="188"/>
      <c r="C41" s="188"/>
      <c r="D41" s="188"/>
      <c r="E41" s="188"/>
      <c r="F41" s="189"/>
      <c r="G41" s="149">
        <f>SUM(G42:G43)</f>
        <v>2941380.9358043256</v>
      </c>
      <c r="H41" s="20"/>
      <c r="I41" s="171"/>
    </row>
    <row r="42" spans="1:9" s="158" customFormat="1" ht="47.4" customHeight="1" x14ac:dyDescent="0.3">
      <c r="A42" s="3" t="s">
        <v>522</v>
      </c>
      <c r="B42" s="65" t="s">
        <v>15</v>
      </c>
      <c r="C42" s="3" t="s">
        <v>247</v>
      </c>
      <c r="D42" s="3" t="s">
        <v>180</v>
      </c>
      <c r="E42" s="3" t="s">
        <v>523</v>
      </c>
      <c r="F42" s="3" t="s">
        <v>524</v>
      </c>
      <c r="G42" s="144">
        <v>2797008.76</v>
      </c>
      <c r="H42" s="13">
        <v>45384</v>
      </c>
      <c r="I42" s="182"/>
    </row>
    <row r="43" spans="1:9" s="160" customFormat="1" ht="55.8" customHeight="1" x14ac:dyDescent="0.3">
      <c r="A43" s="159" t="s">
        <v>525</v>
      </c>
      <c r="B43" s="159" t="s">
        <v>17</v>
      </c>
      <c r="C43" s="159" t="s">
        <v>179</v>
      </c>
      <c r="D43" s="159" t="s">
        <v>180</v>
      </c>
      <c r="E43" s="159" t="s">
        <v>526</v>
      </c>
      <c r="F43" s="159" t="s">
        <v>527</v>
      </c>
      <c r="G43" s="144">
        <v>144372.17580432567</v>
      </c>
      <c r="H43" s="82" t="s">
        <v>490</v>
      </c>
      <c r="I43" s="183"/>
    </row>
    <row r="44" spans="1:9" s="2" customFormat="1" ht="15.6" x14ac:dyDescent="0.3">
      <c r="A44" s="188" t="s">
        <v>639</v>
      </c>
      <c r="B44" s="188"/>
      <c r="C44" s="188"/>
      <c r="D44" s="188"/>
      <c r="E44" s="188"/>
      <c r="F44" s="200"/>
      <c r="G44" s="155">
        <f>SUM(G45)</f>
        <v>416834.13</v>
      </c>
      <c r="H44" s="17"/>
      <c r="I44" s="186"/>
    </row>
    <row r="45" spans="1:9" s="2" customFormat="1" ht="57" customHeight="1" x14ac:dyDescent="0.3">
      <c r="A45" s="3" t="s">
        <v>640</v>
      </c>
      <c r="B45" s="3" t="s">
        <v>19</v>
      </c>
      <c r="C45" s="3" t="s">
        <v>214</v>
      </c>
      <c r="D45" s="3" t="s">
        <v>641</v>
      </c>
      <c r="E45" s="3" t="s">
        <v>642</v>
      </c>
      <c r="F45" s="3" t="s">
        <v>643</v>
      </c>
      <c r="G45" s="25">
        <v>416834.13</v>
      </c>
      <c r="H45" s="82" t="s">
        <v>644</v>
      </c>
      <c r="I45" s="186"/>
    </row>
    <row r="46" spans="1:9" s="11" customFormat="1" ht="15.6" x14ac:dyDescent="0.3">
      <c r="A46" s="18"/>
      <c r="B46" s="18"/>
      <c r="C46" s="18"/>
      <c r="D46" s="18"/>
      <c r="E46" s="18"/>
      <c r="F46" s="67" t="s">
        <v>13</v>
      </c>
      <c r="G46" s="161">
        <f>SUM(G44,G41,G31,G27,G16,G14,G4)</f>
        <v>8408044.9925107807</v>
      </c>
      <c r="H46" s="19"/>
      <c r="I46" s="173"/>
    </row>
    <row r="48" spans="1:9" ht="14.4" x14ac:dyDescent="0.3">
      <c r="B48" s="190" t="s">
        <v>14</v>
      </c>
      <c r="C48" s="191"/>
      <c r="H48" s="4"/>
    </row>
    <row r="49" spans="2:9" ht="14.4" x14ac:dyDescent="0.3">
      <c r="B49" s="29" t="s">
        <v>15</v>
      </c>
      <c r="C49" s="30">
        <f>SUMIF($B$4:$B$47,B49,$G$4:$G$47)</f>
        <v>3606652.0599999996</v>
      </c>
      <c r="D49" s="7"/>
    </row>
    <row r="50" spans="2:9" ht="14.4" x14ac:dyDescent="0.3">
      <c r="B50" s="29" t="s">
        <v>16</v>
      </c>
      <c r="C50" s="30">
        <f>SUMIF($B$4:$B$47,B50,$G$4:$G$47)</f>
        <v>2019086.2745467243</v>
      </c>
      <c r="D50" s="7"/>
    </row>
    <row r="51" spans="2:9" ht="14.4" x14ac:dyDescent="0.3">
      <c r="B51" s="29" t="s">
        <v>17</v>
      </c>
      <c r="C51" s="30">
        <f>SUMIF($B$4:$B$47,B51,$G$4:$G$47)</f>
        <v>753376.09150345018</v>
      </c>
      <c r="D51" s="7"/>
    </row>
    <row r="52" spans="2:9" ht="14.4" x14ac:dyDescent="0.3">
      <c r="B52" s="29" t="s">
        <v>18</v>
      </c>
      <c r="C52" s="30">
        <f>SUMIF($B$4:$B$47,B52,$G$4:$G$47)</f>
        <v>44531.64</v>
      </c>
      <c r="D52" s="7"/>
    </row>
    <row r="53" spans="2:9" ht="14.4" x14ac:dyDescent="0.3">
      <c r="B53" s="29" t="s">
        <v>19</v>
      </c>
      <c r="C53" s="30">
        <f>SUMIF($B$4:$B$47,B53,$G$4:$G$47)</f>
        <v>1951598.8064606059</v>
      </c>
      <c r="D53" s="7"/>
    </row>
    <row r="54" spans="2:9" ht="14.4" x14ac:dyDescent="0.3">
      <c r="B54" s="33" t="s">
        <v>20</v>
      </c>
      <c r="C54" s="32">
        <f>SUM(C49:C53)</f>
        <v>8375244.8725107806</v>
      </c>
    </row>
    <row r="55" spans="2:9" ht="14.4" x14ac:dyDescent="0.3">
      <c r="B55" s="21"/>
      <c r="C55" s="23"/>
    </row>
    <row r="56" spans="2:9" customFormat="1" ht="14.4" x14ac:dyDescent="0.3">
      <c r="B56" s="28" t="s">
        <v>21</v>
      </c>
      <c r="C56" s="14">
        <f>SUMIF($B$4:$B$47,B56,$G$4:$G$47)</f>
        <v>32800.120000000003</v>
      </c>
      <c r="D56" s="81"/>
      <c r="E56" s="26"/>
      <c r="H56" s="22"/>
      <c r="I56" s="184"/>
    </row>
    <row r="57" spans="2:9" customFormat="1" ht="14.4" x14ac:dyDescent="0.3">
      <c r="B57" s="28" t="s">
        <v>22</v>
      </c>
      <c r="C57" s="34">
        <f>SUM(C54,C56)</f>
        <v>8408044.9925107807</v>
      </c>
      <c r="D57" s="81"/>
      <c r="E57" s="26"/>
      <c r="H57" s="22"/>
      <c r="I57" s="184"/>
    </row>
  </sheetData>
  <autoFilter ref="A3:H12" xr:uid="{237012A7-CC10-4948-AE3F-F83C9C9B2868}"/>
  <mergeCells count="10">
    <mergeCell ref="A41:F41"/>
    <mergeCell ref="B48:C48"/>
    <mergeCell ref="A1:H1"/>
    <mergeCell ref="A4:F4"/>
    <mergeCell ref="A2:H2"/>
    <mergeCell ref="A27:F27"/>
    <mergeCell ref="A14:F14"/>
    <mergeCell ref="A16:F16"/>
    <mergeCell ref="A31:F31"/>
    <mergeCell ref="A44:F44"/>
  </mergeCells>
  <pageMargins left="0.31496062992125984" right="0.31496062992125984" top="0.35433070866141736" bottom="0.35433070866141736" header="0.31496062992125984" footer="0.31496062992125984"/>
  <pageSetup paperSize="9" scale="3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0F8ED-CF60-46E2-A1D4-982EE3F3D712}">
  <sheetPr codeName="Blad3"/>
  <dimension ref="A1:J85"/>
  <sheetViews>
    <sheetView workbookViewId="0">
      <pane ySplit="3" topLeftCell="A42" activePane="bottomLeft" state="frozen"/>
      <selection pane="bottomLeft" activeCell="K3" sqref="K3"/>
    </sheetView>
  </sheetViews>
  <sheetFormatPr defaultRowHeight="14.4" x14ac:dyDescent="0.3"/>
  <cols>
    <col min="1" max="1" width="13.44140625" customWidth="1"/>
    <col min="2" max="2" width="14.6640625" style="107" customWidth="1"/>
    <col min="3" max="3" width="16.5546875" style="24" bestFit="1" customWidth="1"/>
    <col min="4" max="5" width="25.6640625" style="24" customWidth="1"/>
    <col min="6" max="6" width="9" bestFit="1" customWidth="1"/>
    <col min="7" max="7" width="48.109375" style="26" customWidth="1"/>
    <col min="8" max="8" width="13.88671875" style="26" customWidth="1"/>
    <col min="9" max="9" width="11.6640625" customWidth="1"/>
    <col min="10" max="10" width="11.109375" style="22" customWidth="1"/>
  </cols>
  <sheetData>
    <row r="1" spans="1:10" ht="23.25" customHeight="1" x14ac:dyDescent="0.3">
      <c r="A1" s="192" t="s">
        <v>662</v>
      </c>
      <c r="B1" s="193"/>
      <c r="C1" s="193"/>
      <c r="D1" s="193"/>
      <c r="E1" s="193"/>
      <c r="F1" s="193"/>
      <c r="G1" s="193"/>
      <c r="H1" s="193"/>
      <c r="I1" s="194"/>
    </row>
    <row r="2" spans="1:10" ht="64.2" customHeight="1" x14ac:dyDescent="0.3">
      <c r="A2" s="202" t="s">
        <v>672</v>
      </c>
      <c r="B2" s="203"/>
      <c r="C2" s="203"/>
      <c r="D2" s="203"/>
      <c r="E2" s="203"/>
      <c r="F2" s="203"/>
      <c r="G2" s="203"/>
      <c r="H2" s="203"/>
      <c r="I2" s="204"/>
    </row>
    <row r="3" spans="1:10" s="22" customFormat="1" ht="48.6" customHeight="1" x14ac:dyDescent="0.3">
      <c r="A3" s="38" t="s">
        <v>0</v>
      </c>
      <c r="B3" s="38" t="s">
        <v>1</v>
      </c>
      <c r="C3" s="38" t="s">
        <v>23</v>
      </c>
      <c r="D3" s="38" t="s">
        <v>3</v>
      </c>
      <c r="E3" s="38" t="s">
        <v>4</v>
      </c>
      <c r="F3" s="39" t="s">
        <v>144</v>
      </c>
      <c r="G3" s="38" t="s">
        <v>5</v>
      </c>
      <c r="H3" s="38" t="s">
        <v>145</v>
      </c>
      <c r="I3" s="38" t="s">
        <v>7</v>
      </c>
    </row>
    <row r="4" spans="1:10" s="134" customFormat="1" ht="27.6" x14ac:dyDescent="0.3">
      <c r="A4" s="185" t="s">
        <v>146</v>
      </c>
      <c r="B4" s="129" t="s">
        <v>15</v>
      </c>
      <c r="C4" s="130" t="s">
        <v>147</v>
      </c>
      <c r="D4" s="131" t="s">
        <v>148</v>
      </c>
      <c r="E4" s="131" t="s">
        <v>149</v>
      </c>
      <c r="F4" s="131" t="s">
        <v>150</v>
      </c>
      <c r="G4" s="131" t="s">
        <v>151</v>
      </c>
      <c r="H4" s="132">
        <v>65271.97</v>
      </c>
      <c r="I4" s="133">
        <v>45401</v>
      </c>
    </row>
    <row r="5" spans="1:10" s="134" customFormat="1" ht="69" x14ac:dyDescent="0.3">
      <c r="A5" s="185" t="s">
        <v>152</v>
      </c>
      <c r="B5" s="129" t="s">
        <v>16</v>
      </c>
      <c r="C5" s="130" t="s">
        <v>153</v>
      </c>
      <c r="D5" s="131" t="s">
        <v>154</v>
      </c>
      <c r="E5" s="131" t="s">
        <v>155</v>
      </c>
      <c r="F5" s="131" t="s">
        <v>156</v>
      </c>
      <c r="G5" s="131" t="s">
        <v>157</v>
      </c>
      <c r="H5" s="132">
        <v>43519.11</v>
      </c>
      <c r="I5" s="133">
        <v>45401</v>
      </c>
      <c r="J5" s="135"/>
    </row>
    <row r="6" spans="1:10" s="134" customFormat="1" ht="41.4" x14ac:dyDescent="0.3">
      <c r="A6" s="185" t="s">
        <v>158</v>
      </c>
      <c r="B6" s="129" t="s">
        <v>15</v>
      </c>
      <c r="C6" s="131" t="s">
        <v>159</v>
      </c>
      <c r="D6" s="131" t="s">
        <v>160</v>
      </c>
      <c r="E6" s="131" t="s">
        <v>161</v>
      </c>
      <c r="F6" s="131" t="s">
        <v>150</v>
      </c>
      <c r="G6" s="131" t="s">
        <v>162</v>
      </c>
      <c r="H6" s="132">
        <v>40984.379999999997</v>
      </c>
      <c r="I6" s="133">
        <v>45401</v>
      </c>
    </row>
    <row r="7" spans="1:10" s="134" customFormat="1" ht="13.8" x14ac:dyDescent="0.3">
      <c r="A7" s="185" t="s">
        <v>163</v>
      </c>
      <c r="B7" s="129" t="s">
        <v>17</v>
      </c>
      <c r="C7" s="130" t="s">
        <v>164</v>
      </c>
      <c r="D7" s="131" t="s">
        <v>165</v>
      </c>
      <c r="E7" s="131" t="s">
        <v>166</v>
      </c>
      <c r="F7" s="131" t="s">
        <v>150</v>
      </c>
      <c r="G7" s="131" t="s">
        <v>167</v>
      </c>
      <c r="H7" s="132">
        <v>11825</v>
      </c>
      <c r="I7" s="133">
        <v>45401</v>
      </c>
    </row>
    <row r="8" spans="1:10" s="134" customFormat="1" ht="41.4" x14ac:dyDescent="0.3">
      <c r="A8" s="185" t="s">
        <v>168</v>
      </c>
      <c r="B8" s="129" t="s">
        <v>15</v>
      </c>
      <c r="C8" s="130" t="s">
        <v>169</v>
      </c>
      <c r="D8" s="131" t="s">
        <v>170</v>
      </c>
      <c r="E8" s="131" t="s">
        <v>171</v>
      </c>
      <c r="F8" s="131" t="s">
        <v>172</v>
      </c>
      <c r="G8" s="131" t="s">
        <v>173</v>
      </c>
      <c r="H8" s="132">
        <v>137152.71</v>
      </c>
      <c r="I8" s="133">
        <v>45401</v>
      </c>
    </row>
    <row r="9" spans="1:10" s="134" customFormat="1" ht="69" x14ac:dyDescent="0.3">
      <c r="A9" s="185" t="s">
        <v>174</v>
      </c>
      <c r="B9" s="129" t="s">
        <v>15</v>
      </c>
      <c r="C9" s="130" t="s">
        <v>175</v>
      </c>
      <c r="D9" s="131" t="s">
        <v>176</v>
      </c>
      <c r="E9" s="131" t="s">
        <v>176</v>
      </c>
      <c r="F9" s="131" t="s">
        <v>156</v>
      </c>
      <c r="G9" s="131" t="s">
        <v>177</v>
      </c>
      <c r="H9" s="132">
        <v>274407.31</v>
      </c>
      <c r="I9" s="133">
        <v>45401</v>
      </c>
    </row>
    <row r="10" spans="1:10" s="134" customFormat="1" ht="41.4" x14ac:dyDescent="0.3">
      <c r="A10" s="185" t="s">
        <v>178</v>
      </c>
      <c r="B10" s="129" t="s">
        <v>17</v>
      </c>
      <c r="C10" s="131" t="s">
        <v>179</v>
      </c>
      <c r="D10" s="131" t="s">
        <v>180</v>
      </c>
      <c r="E10" s="131" t="s">
        <v>181</v>
      </c>
      <c r="F10" s="131" t="s">
        <v>156</v>
      </c>
      <c r="G10" s="131" t="s">
        <v>182</v>
      </c>
      <c r="H10" s="132">
        <v>129202.8</v>
      </c>
      <c r="I10" s="133">
        <v>45401</v>
      </c>
    </row>
    <row r="11" spans="1:10" s="134" customFormat="1" ht="27.6" x14ac:dyDescent="0.3">
      <c r="A11" s="185" t="s">
        <v>183</v>
      </c>
      <c r="B11" s="129" t="s">
        <v>17</v>
      </c>
      <c r="C11" s="131" t="s">
        <v>179</v>
      </c>
      <c r="D11" s="131" t="s">
        <v>184</v>
      </c>
      <c r="E11" s="131" t="s">
        <v>185</v>
      </c>
      <c r="F11" s="131" t="s">
        <v>156</v>
      </c>
      <c r="G11" s="131" t="s">
        <v>186</v>
      </c>
      <c r="H11" s="132">
        <v>8250</v>
      </c>
      <c r="I11" s="133">
        <v>45401</v>
      </c>
    </row>
    <row r="12" spans="1:10" s="134" customFormat="1" ht="27.6" x14ac:dyDescent="0.3">
      <c r="A12" s="185" t="s">
        <v>187</v>
      </c>
      <c r="B12" s="129" t="s">
        <v>17</v>
      </c>
      <c r="C12" s="130" t="s">
        <v>179</v>
      </c>
      <c r="D12" s="131" t="s">
        <v>188</v>
      </c>
      <c r="E12" s="131" t="s">
        <v>189</v>
      </c>
      <c r="F12" s="131" t="s">
        <v>156</v>
      </c>
      <c r="G12" s="131" t="s">
        <v>190</v>
      </c>
      <c r="H12" s="132">
        <v>118164</v>
      </c>
      <c r="I12" s="133">
        <v>45401</v>
      </c>
    </row>
    <row r="13" spans="1:10" s="134" customFormat="1" ht="69" x14ac:dyDescent="0.3">
      <c r="A13" s="185" t="s">
        <v>191</v>
      </c>
      <c r="B13" s="129" t="s">
        <v>17</v>
      </c>
      <c r="C13" s="131" t="s">
        <v>192</v>
      </c>
      <c r="D13" s="131" t="s">
        <v>193</v>
      </c>
      <c r="E13" s="131" t="s">
        <v>194</v>
      </c>
      <c r="F13" s="131" t="s">
        <v>172</v>
      </c>
      <c r="G13" s="131" t="s">
        <v>195</v>
      </c>
      <c r="H13" s="132">
        <v>13598.75</v>
      </c>
      <c r="I13" s="133">
        <v>45401</v>
      </c>
    </row>
    <row r="14" spans="1:10" s="134" customFormat="1" ht="41.4" x14ac:dyDescent="0.3">
      <c r="A14" s="185" t="s">
        <v>196</v>
      </c>
      <c r="B14" s="129" t="s">
        <v>17</v>
      </c>
      <c r="C14" s="131" t="s">
        <v>197</v>
      </c>
      <c r="D14" s="131" t="s">
        <v>180</v>
      </c>
      <c r="E14" s="131" t="s">
        <v>198</v>
      </c>
      <c r="F14" s="131" t="s">
        <v>172</v>
      </c>
      <c r="G14" s="131" t="s">
        <v>199</v>
      </c>
      <c r="H14" s="132">
        <v>41108.699999999997</v>
      </c>
      <c r="I14" s="133">
        <v>45401</v>
      </c>
    </row>
    <row r="15" spans="1:10" s="134" customFormat="1" ht="41.4" x14ac:dyDescent="0.3">
      <c r="A15" s="185" t="s">
        <v>200</v>
      </c>
      <c r="B15" s="129" t="s">
        <v>16</v>
      </c>
      <c r="C15" s="130" t="s">
        <v>201</v>
      </c>
      <c r="D15" s="131" t="s">
        <v>202</v>
      </c>
      <c r="E15" s="131" t="s">
        <v>202</v>
      </c>
      <c r="F15" s="131" t="s">
        <v>156</v>
      </c>
      <c r="G15" s="131" t="s">
        <v>203</v>
      </c>
      <c r="H15" s="132">
        <v>49039.4</v>
      </c>
      <c r="I15" s="133">
        <v>45401</v>
      </c>
    </row>
    <row r="16" spans="1:10" s="134" customFormat="1" ht="41.4" x14ac:dyDescent="0.3">
      <c r="A16" s="185" t="s">
        <v>204</v>
      </c>
      <c r="B16" s="129" t="s">
        <v>17</v>
      </c>
      <c r="C16" s="131" t="s">
        <v>140</v>
      </c>
      <c r="D16" s="131" t="s">
        <v>205</v>
      </c>
      <c r="E16" s="131" t="s">
        <v>206</v>
      </c>
      <c r="F16" s="131" t="s">
        <v>156</v>
      </c>
      <c r="G16" s="131" t="s">
        <v>207</v>
      </c>
      <c r="H16" s="132">
        <v>180655.4</v>
      </c>
      <c r="I16" s="133">
        <v>45401</v>
      </c>
    </row>
    <row r="17" spans="1:9" s="134" customFormat="1" ht="41.4" x14ac:dyDescent="0.3">
      <c r="A17" s="185" t="s">
        <v>208</v>
      </c>
      <c r="B17" s="129" t="s">
        <v>19</v>
      </c>
      <c r="C17" s="131" t="s">
        <v>209</v>
      </c>
      <c r="D17" s="131" t="s">
        <v>210</v>
      </c>
      <c r="E17" s="131" t="s">
        <v>211</v>
      </c>
      <c r="F17" s="131" t="s">
        <v>156</v>
      </c>
      <c r="G17" s="131" t="s">
        <v>212</v>
      </c>
      <c r="H17" s="132">
        <v>172915.13</v>
      </c>
      <c r="I17" s="133">
        <v>45401</v>
      </c>
    </row>
    <row r="18" spans="1:9" s="134" customFormat="1" ht="41.4" x14ac:dyDescent="0.3">
      <c r="A18" s="185" t="s">
        <v>213</v>
      </c>
      <c r="B18" s="129" t="s">
        <v>19</v>
      </c>
      <c r="C18" s="130" t="s">
        <v>214</v>
      </c>
      <c r="D18" s="131" t="s">
        <v>215</v>
      </c>
      <c r="E18" s="131" t="s">
        <v>215</v>
      </c>
      <c r="F18" s="131" t="s">
        <v>150</v>
      </c>
      <c r="G18" s="131" t="s">
        <v>216</v>
      </c>
      <c r="H18" s="132">
        <v>42369.75</v>
      </c>
      <c r="I18" s="133">
        <v>45401</v>
      </c>
    </row>
    <row r="19" spans="1:9" s="134" customFormat="1" ht="82.8" x14ac:dyDescent="0.3">
      <c r="A19" s="185" t="s">
        <v>217</v>
      </c>
      <c r="B19" s="129" t="s">
        <v>17</v>
      </c>
      <c r="C19" s="130" t="s">
        <v>192</v>
      </c>
      <c r="D19" s="131" t="s">
        <v>218</v>
      </c>
      <c r="E19" s="131" t="s">
        <v>219</v>
      </c>
      <c r="F19" s="131" t="s">
        <v>172</v>
      </c>
      <c r="G19" s="131" t="s">
        <v>220</v>
      </c>
      <c r="H19" s="132">
        <v>90558.99</v>
      </c>
      <c r="I19" s="133">
        <v>45401</v>
      </c>
    </row>
    <row r="20" spans="1:9" s="134" customFormat="1" ht="55.2" x14ac:dyDescent="0.3">
      <c r="A20" s="185" t="s">
        <v>221</v>
      </c>
      <c r="B20" s="129" t="s">
        <v>17</v>
      </c>
      <c r="C20" s="130" t="s">
        <v>222</v>
      </c>
      <c r="D20" s="131" t="s">
        <v>223</v>
      </c>
      <c r="E20" s="131" t="s">
        <v>224</v>
      </c>
      <c r="F20" s="131" t="s">
        <v>172</v>
      </c>
      <c r="G20" s="136" t="s">
        <v>225</v>
      </c>
      <c r="H20" s="132">
        <v>154796.10999999999</v>
      </c>
      <c r="I20" s="133">
        <v>45401</v>
      </c>
    </row>
    <row r="21" spans="1:9" s="134" customFormat="1" ht="55.2" x14ac:dyDescent="0.3">
      <c r="A21" s="185" t="s">
        <v>226</v>
      </c>
      <c r="B21" s="129" t="s">
        <v>16</v>
      </c>
      <c r="C21" s="130" t="s">
        <v>227</v>
      </c>
      <c r="D21" s="131" t="s">
        <v>228</v>
      </c>
      <c r="E21" s="131" t="s">
        <v>229</v>
      </c>
      <c r="F21" s="131" t="s">
        <v>172</v>
      </c>
      <c r="G21" s="131" t="s">
        <v>230</v>
      </c>
      <c r="H21" s="132">
        <v>67681.539999999994</v>
      </c>
      <c r="I21" s="133">
        <v>45401</v>
      </c>
    </row>
    <row r="22" spans="1:9" s="134" customFormat="1" ht="82.8" x14ac:dyDescent="0.3">
      <c r="A22" s="185" t="s">
        <v>231</v>
      </c>
      <c r="B22" s="129" t="s">
        <v>18</v>
      </c>
      <c r="C22" s="130" t="s">
        <v>232</v>
      </c>
      <c r="D22" s="131" t="s">
        <v>233</v>
      </c>
      <c r="E22" s="131" t="s">
        <v>234</v>
      </c>
      <c r="F22" s="131" t="s">
        <v>172</v>
      </c>
      <c r="G22" s="131" t="s">
        <v>235</v>
      </c>
      <c r="H22" s="132">
        <v>39662.32</v>
      </c>
      <c r="I22" s="133">
        <v>45401</v>
      </c>
    </row>
    <row r="23" spans="1:9" s="134" customFormat="1" ht="55.2" x14ac:dyDescent="0.3">
      <c r="A23" s="185" t="s">
        <v>236</v>
      </c>
      <c r="B23" s="129" t="s">
        <v>19</v>
      </c>
      <c r="C23" s="130" t="s">
        <v>237</v>
      </c>
      <c r="D23" s="131" t="s">
        <v>238</v>
      </c>
      <c r="E23" s="131" t="s">
        <v>239</v>
      </c>
      <c r="F23" s="131" t="s">
        <v>172</v>
      </c>
      <c r="G23" s="131" t="s">
        <v>240</v>
      </c>
      <c r="H23" s="132">
        <v>63683.43</v>
      </c>
      <c r="I23" s="133">
        <v>45401</v>
      </c>
    </row>
    <row r="24" spans="1:9" s="134" customFormat="1" ht="27.6" x14ac:dyDescent="0.3">
      <c r="A24" s="185" t="s">
        <v>241</v>
      </c>
      <c r="B24" s="129" t="s">
        <v>19</v>
      </c>
      <c r="C24" s="130" t="s">
        <v>242</v>
      </c>
      <c r="D24" s="131" t="s">
        <v>243</v>
      </c>
      <c r="E24" s="131" t="s">
        <v>244</v>
      </c>
      <c r="F24" s="131" t="s">
        <v>172</v>
      </c>
      <c r="G24" s="131" t="s">
        <v>245</v>
      </c>
      <c r="H24" s="137">
        <v>95687.29</v>
      </c>
      <c r="I24" s="133">
        <v>45401</v>
      </c>
    </row>
    <row r="25" spans="1:9" s="134" customFormat="1" ht="27.6" x14ac:dyDescent="0.3">
      <c r="A25" s="185" t="s">
        <v>246</v>
      </c>
      <c r="B25" s="129" t="s">
        <v>15</v>
      </c>
      <c r="C25" s="131" t="s">
        <v>247</v>
      </c>
      <c r="D25" s="131" t="s">
        <v>180</v>
      </c>
      <c r="E25" s="131" t="s">
        <v>248</v>
      </c>
      <c r="F25" s="131" t="s">
        <v>156</v>
      </c>
      <c r="G25" s="131" t="s">
        <v>249</v>
      </c>
      <c r="H25" s="132">
        <v>13644.57</v>
      </c>
      <c r="I25" s="133">
        <v>45401</v>
      </c>
    </row>
    <row r="26" spans="1:9" s="134" customFormat="1" ht="27.6" x14ac:dyDescent="0.3">
      <c r="A26" s="185" t="s">
        <v>250</v>
      </c>
      <c r="B26" s="129" t="s">
        <v>15</v>
      </c>
      <c r="C26" s="131" t="s">
        <v>251</v>
      </c>
      <c r="D26" s="131" t="s">
        <v>252</v>
      </c>
      <c r="E26" s="131" t="s">
        <v>253</v>
      </c>
      <c r="F26" s="131" t="s">
        <v>150</v>
      </c>
      <c r="G26" s="131" t="s">
        <v>254</v>
      </c>
      <c r="H26" s="132">
        <v>24221.98</v>
      </c>
      <c r="I26" s="133">
        <v>45401</v>
      </c>
    </row>
    <row r="27" spans="1:9" s="134" customFormat="1" ht="82.8" x14ac:dyDescent="0.3">
      <c r="A27" s="185" t="s">
        <v>255</v>
      </c>
      <c r="B27" s="129" t="s">
        <v>17</v>
      </c>
      <c r="C27" s="130" t="s">
        <v>256</v>
      </c>
      <c r="D27" s="131" t="s">
        <v>257</v>
      </c>
      <c r="E27" s="131" t="s">
        <v>258</v>
      </c>
      <c r="F27" s="131" t="s">
        <v>150</v>
      </c>
      <c r="G27" s="131" t="s">
        <v>259</v>
      </c>
      <c r="H27" s="132">
        <v>73493.850000000006</v>
      </c>
      <c r="I27" s="133">
        <v>45401</v>
      </c>
    </row>
    <row r="28" spans="1:9" s="134" customFormat="1" ht="13.8" x14ac:dyDescent="0.3">
      <c r="A28" s="185" t="s">
        <v>260</v>
      </c>
      <c r="B28" s="129" t="s">
        <v>15</v>
      </c>
      <c r="C28" s="131" t="s">
        <v>261</v>
      </c>
      <c r="D28" s="131" t="s">
        <v>262</v>
      </c>
      <c r="E28" s="131" t="s">
        <v>263</v>
      </c>
      <c r="F28" s="131" t="s">
        <v>172</v>
      </c>
      <c r="G28" s="131" t="s">
        <v>264</v>
      </c>
      <c r="H28" s="132">
        <v>148620.82</v>
      </c>
      <c r="I28" s="133">
        <v>45405</v>
      </c>
    </row>
    <row r="29" spans="1:9" s="134" customFormat="1" ht="27.6" x14ac:dyDescent="0.3">
      <c r="A29" s="185" t="s">
        <v>265</v>
      </c>
      <c r="B29" s="129" t="s">
        <v>19</v>
      </c>
      <c r="C29" s="131" t="s">
        <v>266</v>
      </c>
      <c r="D29" s="131" t="s">
        <v>267</v>
      </c>
      <c r="E29" s="131" t="s">
        <v>268</v>
      </c>
      <c r="F29" s="131" t="s">
        <v>172</v>
      </c>
      <c r="G29" s="131" t="s">
        <v>269</v>
      </c>
      <c r="H29" s="132">
        <v>33573.56</v>
      </c>
      <c r="I29" s="133">
        <v>45405</v>
      </c>
    </row>
    <row r="30" spans="1:9" s="134" customFormat="1" ht="27.6" x14ac:dyDescent="0.3">
      <c r="A30" s="185" t="s">
        <v>270</v>
      </c>
      <c r="B30" s="129" t="s">
        <v>18</v>
      </c>
      <c r="C30" s="131" t="s">
        <v>271</v>
      </c>
      <c r="D30" s="131" t="s">
        <v>272</v>
      </c>
      <c r="E30" s="131" t="s">
        <v>273</v>
      </c>
      <c r="F30" s="131" t="s">
        <v>172</v>
      </c>
      <c r="G30" s="131" t="s">
        <v>274</v>
      </c>
      <c r="H30" s="132">
        <v>12945.93</v>
      </c>
      <c r="I30" s="133">
        <v>45405</v>
      </c>
    </row>
    <row r="31" spans="1:9" s="134" customFormat="1" ht="41.4" x14ac:dyDescent="0.3">
      <c r="A31" s="185" t="s">
        <v>275</v>
      </c>
      <c r="B31" s="129" t="s">
        <v>17</v>
      </c>
      <c r="C31" s="131" t="s">
        <v>276</v>
      </c>
      <c r="D31" s="131" t="s">
        <v>180</v>
      </c>
      <c r="E31" s="131" t="s">
        <v>277</v>
      </c>
      <c r="F31" s="131" t="s">
        <v>156</v>
      </c>
      <c r="G31" s="131" t="s">
        <v>278</v>
      </c>
      <c r="H31" s="132">
        <v>28072.560000000001</v>
      </c>
      <c r="I31" s="133">
        <v>45405</v>
      </c>
    </row>
    <row r="32" spans="1:9" s="134" customFormat="1" ht="55.2" x14ac:dyDescent="0.3">
      <c r="A32" s="185" t="s">
        <v>279</v>
      </c>
      <c r="B32" s="129" t="s">
        <v>19</v>
      </c>
      <c r="C32" s="130" t="s">
        <v>280</v>
      </c>
      <c r="D32" s="131" t="s">
        <v>281</v>
      </c>
      <c r="E32" s="131" t="s">
        <v>282</v>
      </c>
      <c r="F32" s="131" t="s">
        <v>172</v>
      </c>
      <c r="G32" s="131" t="s">
        <v>283</v>
      </c>
      <c r="H32" s="132">
        <v>49340.97</v>
      </c>
      <c r="I32" s="133">
        <v>45405</v>
      </c>
    </row>
    <row r="33" spans="1:9" s="134" customFormat="1" ht="41.4" x14ac:dyDescent="0.3">
      <c r="A33" s="185" t="s">
        <v>284</v>
      </c>
      <c r="B33" s="129" t="s">
        <v>16</v>
      </c>
      <c r="C33" s="131" t="s">
        <v>285</v>
      </c>
      <c r="D33" s="138" t="s">
        <v>272</v>
      </c>
      <c r="E33" s="131" t="s">
        <v>286</v>
      </c>
      <c r="F33" s="131" t="s">
        <v>172</v>
      </c>
      <c r="G33" s="131" t="s">
        <v>287</v>
      </c>
      <c r="H33" s="132">
        <v>32785.32</v>
      </c>
      <c r="I33" s="133">
        <v>45405</v>
      </c>
    </row>
    <row r="34" spans="1:9" s="134" customFormat="1" ht="27.6" x14ac:dyDescent="0.3">
      <c r="A34" s="185" t="s">
        <v>288</v>
      </c>
      <c r="B34" s="129" t="s">
        <v>15</v>
      </c>
      <c r="C34" s="131" t="s">
        <v>289</v>
      </c>
      <c r="D34" s="131" t="s">
        <v>160</v>
      </c>
      <c r="E34" s="131" t="s">
        <v>290</v>
      </c>
      <c r="F34" s="131" t="s">
        <v>156</v>
      </c>
      <c r="G34" s="131" t="s">
        <v>291</v>
      </c>
      <c r="H34" s="132">
        <v>26061.38</v>
      </c>
      <c r="I34" s="133">
        <v>45405</v>
      </c>
    </row>
    <row r="35" spans="1:9" s="134" customFormat="1" ht="27.6" x14ac:dyDescent="0.3">
      <c r="A35" s="185" t="s">
        <v>292</v>
      </c>
      <c r="B35" s="129" t="s">
        <v>19</v>
      </c>
      <c r="C35" s="130" t="s">
        <v>293</v>
      </c>
      <c r="D35" s="131" t="s">
        <v>294</v>
      </c>
      <c r="E35" s="131" t="s">
        <v>295</v>
      </c>
      <c r="F35" s="131" t="s">
        <v>156</v>
      </c>
      <c r="G35" s="131" t="s">
        <v>296</v>
      </c>
      <c r="H35" s="132">
        <v>27662.98</v>
      </c>
      <c r="I35" s="133">
        <v>45405</v>
      </c>
    </row>
    <row r="36" spans="1:9" s="134" customFormat="1" ht="41.4" x14ac:dyDescent="0.3">
      <c r="A36" s="185" t="s">
        <v>297</v>
      </c>
      <c r="B36" s="129" t="s">
        <v>19</v>
      </c>
      <c r="C36" s="130" t="s">
        <v>209</v>
      </c>
      <c r="D36" s="131" t="s">
        <v>298</v>
      </c>
      <c r="E36" s="131" t="s">
        <v>299</v>
      </c>
      <c r="F36" s="131" t="s">
        <v>156</v>
      </c>
      <c r="G36" s="131" t="s">
        <v>300</v>
      </c>
      <c r="H36" s="132">
        <v>136904.99</v>
      </c>
      <c r="I36" s="133">
        <v>45405</v>
      </c>
    </row>
    <row r="37" spans="1:9" s="134" customFormat="1" ht="82.8" x14ac:dyDescent="0.3">
      <c r="A37" s="185" t="s">
        <v>301</v>
      </c>
      <c r="B37" s="129" t="s">
        <v>19</v>
      </c>
      <c r="C37" s="130" t="s">
        <v>302</v>
      </c>
      <c r="D37" s="131" t="s">
        <v>303</v>
      </c>
      <c r="E37" s="131" t="s">
        <v>304</v>
      </c>
      <c r="F37" s="131" t="s">
        <v>156</v>
      </c>
      <c r="G37" s="130" t="s">
        <v>305</v>
      </c>
      <c r="H37" s="132">
        <v>21958.47</v>
      </c>
      <c r="I37" s="133">
        <v>45405</v>
      </c>
    </row>
    <row r="38" spans="1:9" s="134" customFormat="1" ht="55.2" x14ac:dyDescent="0.3">
      <c r="A38" s="185" t="s">
        <v>306</v>
      </c>
      <c r="B38" s="129" t="s">
        <v>19</v>
      </c>
      <c r="C38" s="130" t="s">
        <v>266</v>
      </c>
      <c r="D38" s="131" t="s">
        <v>307</v>
      </c>
      <c r="E38" s="131" t="s">
        <v>308</v>
      </c>
      <c r="F38" s="131" t="s">
        <v>156</v>
      </c>
      <c r="G38" s="131" t="s">
        <v>309</v>
      </c>
      <c r="H38" s="132">
        <v>43012.5</v>
      </c>
      <c r="I38" s="133">
        <v>45405</v>
      </c>
    </row>
    <row r="39" spans="1:9" s="134" customFormat="1" ht="27.6" x14ac:dyDescent="0.3">
      <c r="A39" s="185" t="s">
        <v>310</v>
      </c>
      <c r="B39" s="129" t="s">
        <v>19</v>
      </c>
      <c r="C39" s="131" t="s">
        <v>311</v>
      </c>
      <c r="D39" s="131" t="s">
        <v>180</v>
      </c>
      <c r="E39" s="131" t="s">
        <v>312</v>
      </c>
      <c r="F39" s="131" t="s">
        <v>172</v>
      </c>
      <c r="G39" s="131" t="s">
        <v>313</v>
      </c>
      <c r="H39" s="132">
        <v>203251.55</v>
      </c>
      <c r="I39" s="133">
        <v>45405</v>
      </c>
    </row>
    <row r="40" spans="1:9" s="134" customFormat="1" ht="41.4" x14ac:dyDescent="0.3">
      <c r="A40" s="185" t="s">
        <v>314</v>
      </c>
      <c r="B40" s="129" t="s">
        <v>17</v>
      </c>
      <c r="C40" s="131" t="s">
        <v>140</v>
      </c>
      <c r="D40" s="131" t="s">
        <v>315</v>
      </c>
      <c r="E40" s="131" t="s">
        <v>316</v>
      </c>
      <c r="F40" s="131" t="s">
        <v>156</v>
      </c>
      <c r="G40" s="131" t="s">
        <v>317</v>
      </c>
      <c r="H40" s="132">
        <v>20011.13</v>
      </c>
      <c r="I40" s="133">
        <v>45405</v>
      </c>
    </row>
    <row r="41" spans="1:9" s="134" customFormat="1" ht="55.2" x14ac:dyDescent="0.3">
      <c r="A41" s="185" t="s">
        <v>318</v>
      </c>
      <c r="B41" s="129" t="s">
        <v>15</v>
      </c>
      <c r="C41" s="131" t="s">
        <v>15</v>
      </c>
      <c r="D41" s="131" t="s">
        <v>319</v>
      </c>
      <c r="E41" s="131" t="s">
        <v>320</v>
      </c>
      <c r="F41" s="131" t="s">
        <v>172</v>
      </c>
      <c r="G41" s="131" t="s">
        <v>321</v>
      </c>
      <c r="H41" s="132">
        <v>29678.01</v>
      </c>
      <c r="I41" s="133">
        <v>45405</v>
      </c>
    </row>
    <row r="42" spans="1:9" s="134" customFormat="1" ht="13.8" x14ac:dyDescent="0.3">
      <c r="A42" s="185" t="s">
        <v>322</v>
      </c>
      <c r="B42" s="129" t="s">
        <v>15</v>
      </c>
      <c r="C42" s="130" t="s">
        <v>323</v>
      </c>
      <c r="D42" s="131" t="s">
        <v>324</v>
      </c>
      <c r="E42" s="131" t="s">
        <v>325</v>
      </c>
      <c r="F42" s="131" t="s">
        <v>172</v>
      </c>
      <c r="G42" s="131" t="s">
        <v>326</v>
      </c>
      <c r="H42" s="132">
        <v>23456.11</v>
      </c>
      <c r="I42" s="133">
        <v>45405</v>
      </c>
    </row>
    <row r="43" spans="1:9" s="134" customFormat="1" ht="27.6" x14ac:dyDescent="0.3">
      <c r="A43" s="185" t="s">
        <v>327</v>
      </c>
      <c r="B43" s="129" t="s">
        <v>17</v>
      </c>
      <c r="C43" s="131" t="s">
        <v>328</v>
      </c>
      <c r="D43" s="131" t="s">
        <v>329</v>
      </c>
      <c r="E43" s="131" t="s">
        <v>330</v>
      </c>
      <c r="F43" s="131" t="s">
        <v>150</v>
      </c>
      <c r="G43" s="131" t="s">
        <v>331</v>
      </c>
      <c r="H43" s="132">
        <v>15695.75</v>
      </c>
      <c r="I43" s="133">
        <v>45405</v>
      </c>
    </row>
    <row r="44" spans="1:9" s="134" customFormat="1" ht="13.8" x14ac:dyDescent="0.3">
      <c r="A44" s="185" t="s">
        <v>332</v>
      </c>
      <c r="B44" s="129" t="s">
        <v>19</v>
      </c>
      <c r="C44" s="130" t="s">
        <v>333</v>
      </c>
      <c r="D44" s="131" t="s">
        <v>334</v>
      </c>
      <c r="E44" s="131" t="s">
        <v>335</v>
      </c>
      <c r="F44" s="131" t="s">
        <v>172</v>
      </c>
      <c r="G44" s="131" t="s">
        <v>336</v>
      </c>
      <c r="H44" s="137">
        <v>236636.78</v>
      </c>
      <c r="I44" s="133">
        <v>45405</v>
      </c>
    </row>
    <row r="45" spans="1:9" s="134" customFormat="1" ht="27.6" x14ac:dyDescent="0.3">
      <c r="A45" s="185" t="s">
        <v>337</v>
      </c>
      <c r="B45" s="129" t="s">
        <v>18</v>
      </c>
      <c r="C45" s="130" t="s">
        <v>338</v>
      </c>
      <c r="D45" s="131" t="s">
        <v>339</v>
      </c>
      <c r="E45" s="131" t="s">
        <v>94</v>
      </c>
      <c r="F45" s="131" t="s">
        <v>172</v>
      </c>
      <c r="G45" s="131" t="s">
        <v>340</v>
      </c>
      <c r="H45" s="132">
        <v>41251.19</v>
      </c>
      <c r="I45" s="133">
        <v>45405</v>
      </c>
    </row>
    <row r="46" spans="1:9" s="134" customFormat="1" ht="55.2" x14ac:dyDescent="0.3">
      <c r="A46" s="185" t="s">
        <v>341</v>
      </c>
      <c r="B46" s="129" t="s">
        <v>21</v>
      </c>
      <c r="C46" s="131" t="s">
        <v>342</v>
      </c>
      <c r="D46" s="131" t="s">
        <v>180</v>
      </c>
      <c r="E46" s="131" t="s">
        <v>343</v>
      </c>
      <c r="F46" s="131" t="s">
        <v>172</v>
      </c>
      <c r="G46" s="131" t="s">
        <v>344</v>
      </c>
      <c r="H46" s="132">
        <v>67544.55</v>
      </c>
      <c r="I46" s="133">
        <v>45405</v>
      </c>
    </row>
    <row r="47" spans="1:9" s="134" customFormat="1" ht="27.6" x14ac:dyDescent="0.3">
      <c r="A47" s="185" t="s">
        <v>345</v>
      </c>
      <c r="B47" s="129" t="s">
        <v>16</v>
      </c>
      <c r="C47" s="130" t="s">
        <v>346</v>
      </c>
      <c r="D47" s="131" t="s">
        <v>347</v>
      </c>
      <c r="E47" s="131" t="s">
        <v>348</v>
      </c>
      <c r="F47" s="131" t="s">
        <v>150</v>
      </c>
      <c r="G47" s="131" t="s">
        <v>349</v>
      </c>
      <c r="H47" s="132">
        <v>28483.95</v>
      </c>
      <c r="I47" s="133">
        <v>45405</v>
      </c>
    </row>
    <row r="48" spans="1:9" s="134" customFormat="1" ht="13.8" x14ac:dyDescent="0.3">
      <c r="A48" s="185" t="s">
        <v>350</v>
      </c>
      <c r="B48" s="129" t="s">
        <v>15</v>
      </c>
      <c r="C48" s="131" t="s">
        <v>289</v>
      </c>
      <c r="D48" s="131" t="s">
        <v>160</v>
      </c>
      <c r="E48" s="131" t="s">
        <v>351</v>
      </c>
      <c r="F48" s="131" t="s">
        <v>172</v>
      </c>
      <c r="G48" s="131" t="s">
        <v>352</v>
      </c>
      <c r="H48" s="132">
        <v>28992.93</v>
      </c>
      <c r="I48" s="133">
        <v>45405</v>
      </c>
    </row>
    <row r="49" spans="1:9" s="134" customFormat="1" ht="41.4" x14ac:dyDescent="0.3">
      <c r="A49" s="185" t="s">
        <v>353</v>
      </c>
      <c r="B49" s="129" t="s">
        <v>16</v>
      </c>
      <c r="C49" s="130" t="s">
        <v>354</v>
      </c>
      <c r="D49" s="131" t="s">
        <v>355</v>
      </c>
      <c r="E49" s="131" t="s">
        <v>356</v>
      </c>
      <c r="F49" s="131" t="s">
        <v>172</v>
      </c>
      <c r="G49" s="131" t="s">
        <v>357</v>
      </c>
      <c r="H49" s="132">
        <v>176871.76</v>
      </c>
      <c r="I49" s="133">
        <v>45405</v>
      </c>
    </row>
    <row r="50" spans="1:9" s="134" customFormat="1" ht="96.6" x14ac:dyDescent="0.3">
      <c r="A50" s="185" t="s">
        <v>358</v>
      </c>
      <c r="B50" s="129" t="s">
        <v>15</v>
      </c>
      <c r="C50" s="131" t="s">
        <v>359</v>
      </c>
      <c r="D50" s="131" t="s">
        <v>360</v>
      </c>
      <c r="E50" s="131" t="s">
        <v>361</v>
      </c>
      <c r="F50" s="131" t="s">
        <v>172</v>
      </c>
      <c r="G50" s="131" t="s">
        <v>362</v>
      </c>
      <c r="H50" s="132">
        <v>219683.75</v>
      </c>
      <c r="I50" s="133">
        <v>45405</v>
      </c>
    </row>
    <row r="51" spans="1:9" s="134" customFormat="1" ht="27.6" x14ac:dyDescent="0.3">
      <c r="A51" s="185" t="s">
        <v>363</v>
      </c>
      <c r="B51" s="129" t="s">
        <v>18</v>
      </c>
      <c r="C51" s="130" t="s">
        <v>364</v>
      </c>
      <c r="D51" s="131" t="s">
        <v>365</v>
      </c>
      <c r="E51" s="131" t="s">
        <v>366</v>
      </c>
      <c r="F51" s="131" t="s">
        <v>172</v>
      </c>
      <c r="G51" s="131" t="s">
        <v>367</v>
      </c>
      <c r="H51" s="132">
        <v>28475</v>
      </c>
      <c r="I51" s="133">
        <v>45405</v>
      </c>
    </row>
    <row r="52" spans="1:9" s="134" customFormat="1" ht="55.2" x14ac:dyDescent="0.3">
      <c r="A52" s="185" t="s">
        <v>368</v>
      </c>
      <c r="B52" s="129" t="s">
        <v>16</v>
      </c>
      <c r="C52" s="130" t="s">
        <v>369</v>
      </c>
      <c r="D52" s="131" t="s">
        <v>370</v>
      </c>
      <c r="E52" s="131" t="s">
        <v>370</v>
      </c>
      <c r="F52" s="131" t="s">
        <v>156</v>
      </c>
      <c r="G52" s="131" t="s">
        <v>371</v>
      </c>
      <c r="H52" s="132">
        <v>237394.59</v>
      </c>
      <c r="I52" s="133">
        <v>45405</v>
      </c>
    </row>
    <row r="53" spans="1:9" s="134" customFormat="1" ht="55.2" x14ac:dyDescent="0.3">
      <c r="A53" s="185" t="s">
        <v>372</v>
      </c>
      <c r="B53" s="129" t="s">
        <v>19</v>
      </c>
      <c r="C53" s="131" t="s">
        <v>209</v>
      </c>
      <c r="D53" s="131" t="s">
        <v>373</v>
      </c>
      <c r="E53" s="131" t="s">
        <v>374</v>
      </c>
      <c r="F53" s="131" t="s">
        <v>172</v>
      </c>
      <c r="G53" s="131" t="s">
        <v>375</v>
      </c>
      <c r="H53" s="132">
        <v>152990.01</v>
      </c>
      <c r="I53" s="133">
        <v>45405</v>
      </c>
    </row>
    <row r="54" spans="1:9" s="134" customFormat="1" ht="41.4" x14ac:dyDescent="0.3">
      <c r="A54" s="185" t="s">
        <v>376</v>
      </c>
      <c r="B54" s="129" t="s">
        <v>17</v>
      </c>
      <c r="C54" s="131" t="s">
        <v>377</v>
      </c>
      <c r="D54" s="131" t="s">
        <v>180</v>
      </c>
      <c r="E54" s="131" t="s">
        <v>378</v>
      </c>
      <c r="F54" s="131" t="s">
        <v>156</v>
      </c>
      <c r="G54" s="131" t="s">
        <v>379</v>
      </c>
      <c r="H54" s="132">
        <v>3547.5</v>
      </c>
      <c r="I54" s="133">
        <v>45405</v>
      </c>
    </row>
    <row r="55" spans="1:9" s="134" customFormat="1" ht="55.2" x14ac:dyDescent="0.3">
      <c r="A55" s="185" t="s">
        <v>380</v>
      </c>
      <c r="B55" s="129" t="s">
        <v>19</v>
      </c>
      <c r="C55" s="131" t="s">
        <v>381</v>
      </c>
      <c r="D55" s="131" t="s">
        <v>180</v>
      </c>
      <c r="E55" s="131" t="s">
        <v>382</v>
      </c>
      <c r="F55" s="131" t="s">
        <v>156</v>
      </c>
      <c r="G55" s="131" t="s">
        <v>383</v>
      </c>
      <c r="H55" s="132">
        <v>99334.5</v>
      </c>
      <c r="I55" s="133">
        <v>45405</v>
      </c>
    </row>
    <row r="56" spans="1:9" s="134" customFormat="1" ht="69" x14ac:dyDescent="0.3">
      <c r="A56" s="185" t="s">
        <v>384</v>
      </c>
      <c r="B56" s="129" t="s">
        <v>17</v>
      </c>
      <c r="C56" s="131" t="s">
        <v>385</v>
      </c>
      <c r="D56" s="131" t="s">
        <v>315</v>
      </c>
      <c r="E56" s="131" t="s">
        <v>386</v>
      </c>
      <c r="F56" s="131" t="s">
        <v>156</v>
      </c>
      <c r="G56" s="131" t="s">
        <v>387</v>
      </c>
      <c r="H56" s="132">
        <v>27530.97</v>
      </c>
      <c r="I56" s="133">
        <v>45405</v>
      </c>
    </row>
    <row r="57" spans="1:9" s="134" customFormat="1" ht="41.4" x14ac:dyDescent="0.3">
      <c r="A57" s="185" t="s">
        <v>388</v>
      </c>
      <c r="B57" s="129" t="s">
        <v>19</v>
      </c>
      <c r="C57" s="131" t="s">
        <v>214</v>
      </c>
      <c r="D57" s="131" t="s">
        <v>389</v>
      </c>
      <c r="E57" s="131" t="s">
        <v>390</v>
      </c>
      <c r="F57" s="131" t="s">
        <v>156</v>
      </c>
      <c r="G57" s="131" t="s">
        <v>391</v>
      </c>
      <c r="H57" s="132">
        <v>51551.98</v>
      </c>
      <c r="I57" s="133">
        <v>45405</v>
      </c>
    </row>
    <row r="58" spans="1:9" s="134" customFormat="1" ht="41.4" x14ac:dyDescent="0.3">
      <c r="A58" s="185" t="s">
        <v>392</v>
      </c>
      <c r="B58" s="129" t="s">
        <v>19</v>
      </c>
      <c r="C58" s="131" t="s">
        <v>280</v>
      </c>
      <c r="D58" s="131" t="s">
        <v>389</v>
      </c>
      <c r="E58" s="131" t="s">
        <v>393</v>
      </c>
      <c r="F58" s="131" t="s">
        <v>156</v>
      </c>
      <c r="G58" s="131" t="s">
        <v>394</v>
      </c>
      <c r="H58" s="132">
        <v>36292.519999999997</v>
      </c>
      <c r="I58" s="133">
        <v>45405</v>
      </c>
    </row>
    <row r="59" spans="1:9" s="134" customFormat="1" ht="96.6" x14ac:dyDescent="0.3">
      <c r="A59" s="185" t="s">
        <v>395</v>
      </c>
      <c r="B59" s="129" t="s">
        <v>18</v>
      </c>
      <c r="C59" s="131" t="s">
        <v>396</v>
      </c>
      <c r="D59" s="131" t="s">
        <v>180</v>
      </c>
      <c r="E59" s="131" t="s">
        <v>397</v>
      </c>
      <c r="F59" s="131" t="s">
        <v>156</v>
      </c>
      <c r="G59" s="131" t="s">
        <v>398</v>
      </c>
      <c r="H59" s="132">
        <v>295127.53000000003</v>
      </c>
      <c r="I59" s="133">
        <v>45405</v>
      </c>
    </row>
    <row r="60" spans="1:9" s="134" customFormat="1" ht="27.6" x14ac:dyDescent="0.3">
      <c r="A60" s="185" t="s">
        <v>399</v>
      </c>
      <c r="B60" s="129" t="s">
        <v>18</v>
      </c>
      <c r="C60" s="131" t="s">
        <v>400</v>
      </c>
      <c r="D60" s="131" t="s">
        <v>401</v>
      </c>
      <c r="E60" s="131" t="s">
        <v>402</v>
      </c>
      <c r="F60" s="131" t="s">
        <v>156</v>
      </c>
      <c r="G60" s="131" t="s">
        <v>403</v>
      </c>
      <c r="H60" s="132">
        <v>239131.87</v>
      </c>
      <c r="I60" s="133">
        <v>45405</v>
      </c>
    </row>
    <row r="61" spans="1:9" s="134" customFormat="1" ht="27.6" x14ac:dyDescent="0.3">
      <c r="A61" s="185" t="s">
        <v>404</v>
      </c>
      <c r="B61" s="129" t="s">
        <v>17</v>
      </c>
      <c r="C61" s="130" t="s">
        <v>405</v>
      </c>
      <c r="D61" s="131" t="s">
        <v>406</v>
      </c>
      <c r="E61" s="131" t="s">
        <v>407</v>
      </c>
      <c r="F61" s="131" t="s">
        <v>172</v>
      </c>
      <c r="G61" s="131" t="s">
        <v>408</v>
      </c>
      <c r="H61" s="132">
        <v>63149.59</v>
      </c>
      <c r="I61" s="133">
        <v>45405</v>
      </c>
    </row>
    <row r="62" spans="1:9" s="134" customFormat="1" ht="41.4" x14ac:dyDescent="0.3">
      <c r="A62" s="185" t="s">
        <v>409</v>
      </c>
      <c r="B62" s="129" t="s">
        <v>19</v>
      </c>
      <c r="C62" s="130" t="s">
        <v>214</v>
      </c>
      <c r="D62" s="131" t="s">
        <v>410</v>
      </c>
      <c r="E62" s="131" t="s">
        <v>411</v>
      </c>
      <c r="F62" s="131" t="s">
        <v>172</v>
      </c>
      <c r="G62" s="131" t="s">
        <v>412</v>
      </c>
      <c r="H62" s="132">
        <v>7481.19</v>
      </c>
      <c r="I62" s="133">
        <v>45405</v>
      </c>
    </row>
    <row r="63" spans="1:9" s="134" customFormat="1" ht="69" x14ac:dyDescent="0.3">
      <c r="A63" s="185" t="s">
        <v>413</v>
      </c>
      <c r="B63" s="129" t="s">
        <v>18</v>
      </c>
      <c r="C63" s="130" t="s">
        <v>414</v>
      </c>
      <c r="D63" s="131" t="s">
        <v>415</v>
      </c>
      <c r="E63" s="131" t="s">
        <v>416</v>
      </c>
      <c r="F63" s="131" t="s">
        <v>150</v>
      </c>
      <c r="G63" s="131" t="s">
        <v>417</v>
      </c>
      <c r="H63" s="132">
        <v>20153.75</v>
      </c>
      <c r="I63" s="133">
        <v>45405</v>
      </c>
    </row>
    <row r="64" spans="1:9" s="134" customFormat="1" ht="27.6" x14ac:dyDescent="0.3">
      <c r="A64" s="185" t="s">
        <v>418</v>
      </c>
      <c r="B64" s="129" t="s">
        <v>15</v>
      </c>
      <c r="C64" s="131" t="s">
        <v>15</v>
      </c>
      <c r="D64" s="131" t="s">
        <v>419</v>
      </c>
      <c r="E64" s="131" t="s">
        <v>420</v>
      </c>
      <c r="F64" s="131" t="s">
        <v>156</v>
      </c>
      <c r="G64" s="131" t="s">
        <v>421</v>
      </c>
      <c r="H64" s="132">
        <v>124700</v>
      </c>
      <c r="I64" s="133">
        <v>45405</v>
      </c>
    </row>
    <row r="65" spans="1:10" s="134" customFormat="1" ht="13.8" x14ac:dyDescent="0.3">
      <c r="A65" s="185" t="s">
        <v>422</v>
      </c>
      <c r="B65" s="129" t="s">
        <v>17</v>
      </c>
      <c r="C65" s="130" t="s">
        <v>423</v>
      </c>
      <c r="D65" s="131" t="s">
        <v>424</v>
      </c>
      <c r="E65" s="131" t="s">
        <v>425</v>
      </c>
      <c r="F65" s="131" t="s">
        <v>172</v>
      </c>
      <c r="G65" s="131" t="s">
        <v>426</v>
      </c>
      <c r="H65" s="132">
        <v>30501.58</v>
      </c>
      <c r="I65" s="133">
        <v>45405</v>
      </c>
    </row>
    <row r="66" spans="1:10" s="134" customFormat="1" ht="55.2" x14ac:dyDescent="0.3">
      <c r="A66" s="185" t="s">
        <v>427</v>
      </c>
      <c r="B66" s="129" t="s">
        <v>18</v>
      </c>
      <c r="C66" s="130" t="s">
        <v>428</v>
      </c>
      <c r="D66" s="131" t="s">
        <v>429</v>
      </c>
      <c r="E66" s="131" t="s">
        <v>430</v>
      </c>
      <c r="F66" s="131" t="s">
        <v>172</v>
      </c>
      <c r="G66" s="131" t="s">
        <v>431</v>
      </c>
      <c r="H66" s="132">
        <v>68681.25</v>
      </c>
      <c r="I66" s="133">
        <v>45405</v>
      </c>
    </row>
    <row r="67" spans="1:10" s="134" customFormat="1" ht="13.8" x14ac:dyDescent="0.3">
      <c r="A67" s="185" t="s">
        <v>432</v>
      </c>
      <c r="B67" s="129" t="s">
        <v>17</v>
      </c>
      <c r="C67" s="130" t="s">
        <v>433</v>
      </c>
      <c r="D67" s="131" t="s">
        <v>434</v>
      </c>
      <c r="E67" s="131" t="s">
        <v>435</v>
      </c>
      <c r="F67" s="131" t="s">
        <v>172</v>
      </c>
      <c r="G67" s="131" t="s">
        <v>436</v>
      </c>
      <c r="H67" s="132">
        <v>2834.78</v>
      </c>
      <c r="I67" s="133">
        <v>45405</v>
      </c>
    </row>
    <row r="68" spans="1:10" s="134" customFormat="1" ht="41.4" x14ac:dyDescent="0.3">
      <c r="A68" s="185" t="s">
        <v>437</v>
      </c>
      <c r="B68" s="129" t="s">
        <v>17</v>
      </c>
      <c r="C68" s="130" t="s">
        <v>140</v>
      </c>
      <c r="D68" s="131" t="s">
        <v>438</v>
      </c>
      <c r="E68" s="131" t="s">
        <v>439</v>
      </c>
      <c r="F68" s="131" t="s">
        <v>172</v>
      </c>
      <c r="G68" s="131" t="s">
        <v>440</v>
      </c>
      <c r="H68" s="132">
        <v>17236.22</v>
      </c>
      <c r="I68" s="133">
        <v>45405</v>
      </c>
    </row>
    <row r="69" spans="1:10" s="134" customFormat="1" ht="179.4" x14ac:dyDescent="0.3">
      <c r="A69" s="185" t="s">
        <v>441</v>
      </c>
      <c r="B69" s="129" t="s">
        <v>19</v>
      </c>
      <c r="C69" s="130" t="s">
        <v>280</v>
      </c>
      <c r="D69" s="131" t="s">
        <v>442</v>
      </c>
      <c r="E69" s="131" t="s">
        <v>443</v>
      </c>
      <c r="F69" s="131" t="s">
        <v>150</v>
      </c>
      <c r="G69" s="131" t="s">
        <v>444</v>
      </c>
      <c r="H69" s="132">
        <v>31049.46</v>
      </c>
      <c r="I69" s="133">
        <v>45405</v>
      </c>
    </row>
    <row r="70" spans="1:10" s="134" customFormat="1" ht="41.4" x14ac:dyDescent="0.3">
      <c r="A70" s="185" t="s">
        <v>445</v>
      </c>
      <c r="B70" s="129" t="s">
        <v>17</v>
      </c>
      <c r="C70" s="130" t="s">
        <v>446</v>
      </c>
      <c r="D70" s="131" t="s">
        <v>447</v>
      </c>
      <c r="E70" s="131" t="s">
        <v>448</v>
      </c>
      <c r="F70" s="131" t="s">
        <v>172</v>
      </c>
      <c r="G70" s="131" t="s">
        <v>449</v>
      </c>
      <c r="H70" s="132">
        <v>6460.75</v>
      </c>
      <c r="I70" s="133">
        <v>45405</v>
      </c>
    </row>
    <row r="71" spans="1:10" s="134" customFormat="1" ht="82.8" x14ac:dyDescent="0.3">
      <c r="A71" s="185" t="s">
        <v>450</v>
      </c>
      <c r="B71" s="129" t="s">
        <v>15</v>
      </c>
      <c r="C71" s="130" t="s">
        <v>261</v>
      </c>
      <c r="D71" s="131" t="s">
        <v>451</v>
      </c>
      <c r="E71" s="131" t="s">
        <v>452</v>
      </c>
      <c r="F71" s="131" t="s">
        <v>172</v>
      </c>
      <c r="G71" s="131" t="s">
        <v>453</v>
      </c>
      <c r="H71" s="137">
        <v>32379.42</v>
      </c>
      <c r="I71" s="133">
        <v>45405</v>
      </c>
    </row>
    <row r="72" spans="1:10" ht="15.6" x14ac:dyDescent="0.3">
      <c r="A72" s="21"/>
      <c r="B72" s="139"/>
      <c r="C72" s="23"/>
      <c r="D72" s="23"/>
      <c r="E72" s="23"/>
      <c r="F72" s="64"/>
      <c r="G72" s="140" t="s">
        <v>13</v>
      </c>
      <c r="H72" s="141">
        <f>SUM(H4:H71)</f>
        <v>5180395.8900000006</v>
      </c>
      <c r="I72" s="22"/>
    </row>
    <row r="73" spans="1:10" ht="14.4" customHeight="1" x14ac:dyDescent="0.3">
      <c r="A73" s="21"/>
      <c r="B73" s="139"/>
      <c r="C73" s="23"/>
      <c r="D73" s="23"/>
      <c r="E73" s="23"/>
      <c r="F73" s="21"/>
      <c r="I73" s="21"/>
    </row>
    <row r="74" spans="1:10" x14ac:dyDescent="0.3">
      <c r="A74" s="21"/>
      <c r="B74" s="201" t="s">
        <v>14</v>
      </c>
      <c r="C74" s="201"/>
      <c r="D74" s="21"/>
      <c r="E74" s="36"/>
      <c r="F74" s="64"/>
      <c r="G74" s="22"/>
      <c r="H74" s="22"/>
      <c r="J74"/>
    </row>
    <row r="75" spans="1:10" x14ac:dyDescent="0.3">
      <c r="A75" s="21"/>
      <c r="B75" s="29" t="s">
        <v>15</v>
      </c>
      <c r="C75" s="30">
        <f>SUMIF($B$4:$B$71,B75,$H$4:$H$71)</f>
        <v>1189255.3399999999</v>
      </c>
      <c r="D75" s="21"/>
      <c r="E75" s="22"/>
      <c r="G75" s="22"/>
      <c r="H75" s="22"/>
      <c r="J75"/>
    </row>
    <row r="76" spans="1:10" x14ac:dyDescent="0.3">
      <c r="A76" s="21"/>
      <c r="B76" s="29" t="s">
        <v>16</v>
      </c>
      <c r="C76" s="30">
        <f t="shared" ref="C76:C79" si="0">SUMIF($B$4:$B$71,B76,$H$4:$H$71)</f>
        <v>635775.67000000004</v>
      </c>
      <c r="D76" s="21"/>
      <c r="E76" s="22"/>
      <c r="G76" s="22"/>
      <c r="H76" s="22"/>
      <c r="J76"/>
    </row>
    <row r="77" spans="1:10" x14ac:dyDescent="0.3">
      <c r="A77" s="21"/>
      <c r="B77" s="29" t="s">
        <v>17</v>
      </c>
      <c r="C77" s="30">
        <f t="shared" si="0"/>
        <v>1036694.4299999999</v>
      </c>
      <c r="D77" s="21"/>
      <c r="E77" s="22"/>
      <c r="G77" s="22"/>
      <c r="H77" s="22"/>
      <c r="J77"/>
    </row>
    <row r="78" spans="1:10" x14ac:dyDescent="0.3">
      <c r="B78" s="29" t="s">
        <v>18</v>
      </c>
      <c r="C78" s="30">
        <f t="shared" si="0"/>
        <v>745428.84000000008</v>
      </c>
      <c r="D78"/>
      <c r="E78" s="22"/>
      <c r="G78" s="22"/>
      <c r="H78" s="22"/>
      <c r="J78"/>
    </row>
    <row r="79" spans="1:10" x14ac:dyDescent="0.3">
      <c r="B79" s="29" t="s">
        <v>19</v>
      </c>
      <c r="C79" s="30">
        <f t="shared" si="0"/>
        <v>1505697.0599999998</v>
      </c>
      <c r="D79"/>
      <c r="E79" s="22"/>
      <c r="G79" s="22"/>
      <c r="H79" s="22"/>
      <c r="J79"/>
    </row>
    <row r="80" spans="1:10" x14ac:dyDescent="0.3">
      <c r="B80" s="33" t="s">
        <v>20</v>
      </c>
      <c r="C80" s="32">
        <f>SUM(C75:C79)</f>
        <v>5112851.3399999989</v>
      </c>
      <c r="E80" s="26"/>
      <c r="G80"/>
      <c r="H80"/>
      <c r="I80" s="22"/>
      <c r="J80"/>
    </row>
    <row r="81" spans="2:10" x14ac:dyDescent="0.3">
      <c r="B81" s="139"/>
      <c r="C81" s="23"/>
      <c r="E81" s="26"/>
      <c r="G81"/>
      <c r="H81"/>
      <c r="I81" s="22"/>
      <c r="J81"/>
    </row>
    <row r="82" spans="2:10" x14ac:dyDescent="0.3">
      <c r="B82" s="28" t="s">
        <v>21</v>
      </c>
      <c r="C82" s="30">
        <f t="shared" ref="C82" si="1">SUMIF($B$4:$B$71,B82,$H$4:$H$71)</f>
        <v>67544.55</v>
      </c>
      <c r="E82" s="26"/>
      <c r="G82"/>
      <c r="H82"/>
      <c r="I82" s="22"/>
      <c r="J82"/>
    </row>
    <row r="83" spans="2:10" x14ac:dyDescent="0.3">
      <c r="B83" s="28" t="s">
        <v>22</v>
      </c>
      <c r="C83" s="34">
        <f>SUM(C82,C80)</f>
        <v>5180395.8899999987</v>
      </c>
      <c r="E83" s="26"/>
      <c r="G83"/>
      <c r="H83"/>
      <c r="I83" s="22"/>
      <c r="J83"/>
    </row>
    <row r="84" spans="2:10" x14ac:dyDescent="0.3">
      <c r="B84" s="139"/>
      <c r="D84" s="23"/>
    </row>
    <row r="85" spans="2:10" x14ac:dyDescent="0.3">
      <c r="B85" s="139"/>
      <c r="D85" s="23"/>
    </row>
  </sheetData>
  <autoFilter ref="A3:H5" xr:uid="{B8DA2C90-5CE1-4280-A2E3-2E5AF98C5427}"/>
  <mergeCells count="3">
    <mergeCell ref="B74:C74"/>
    <mergeCell ref="A1:I1"/>
    <mergeCell ref="A2:I2"/>
  </mergeCells>
  <conditionalFormatting sqref="C4:E71 G4:I71 H72">
    <cfRule type="expression" dxfId="9" priority="1">
      <formula>#REF!="9. afgerond"</formula>
    </cfRule>
    <cfRule type="expression" dxfId="8" priority="2">
      <formula>#REF!="8. zelfevaluatie"</formula>
    </cfRule>
    <cfRule type="expression" dxfId="7" priority="3">
      <formula>#REF!="7. betaald"</formula>
    </cfRule>
    <cfRule type="expression" dxfId="6" priority="4">
      <formula>#REF!="6. aanvraag uitbetaling"</formula>
    </cfRule>
    <cfRule type="expression" dxfId="5" priority="5">
      <formula>#REF!="5. verlenging termijn"</formula>
    </cfRule>
    <cfRule type="expression" dxfId="4" priority="6">
      <formula>#REF!="4. beslissing "</formula>
    </cfRule>
    <cfRule type="expression" dxfId="3" priority="7">
      <formula>#REF!="2. evaluatie klaar"</formula>
    </cfRule>
    <cfRule type="expression" dxfId="2" priority="8">
      <formula>#REF!="1. ontvankelijk"</formula>
    </cfRule>
    <cfRule type="expression" dxfId="1" priority="9">
      <formula>#REF!="3. naar IF"</formula>
    </cfRule>
  </conditionalFormatting>
  <hyperlinks>
    <hyperlink ref="A35" r:id="rId1" xr:uid="{491765D1-6F33-45DD-980D-44CAB8542B38}"/>
    <hyperlink ref="A40" r:id="rId2" xr:uid="{2FA7A15B-DF51-4425-88D4-4D41D8494097}"/>
    <hyperlink ref="A29" r:id="rId3" xr:uid="{BD0CCB16-ACD6-48E3-9EAE-ED393B9E4B82}"/>
    <hyperlink ref="A4" r:id="rId4" xr:uid="{FE2CB928-FF92-4251-A508-72032EC4DF1B}"/>
    <hyperlink ref="A6" r:id="rId5" xr:uid="{C616CDEB-0B0B-415B-94FC-5C55BD1E960A}"/>
    <hyperlink ref="A13" r:id="rId6" xr:uid="{977327E9-89CC-4CAC-8DEF-FAEB0FAA885B}"/>
    <hyperlink ref="A22" r:id="rId7" xr:uid="{EA001216-E240-4DFD-9C27-A94D8525A59D}"/>
    <hyperlink ref="A58" r:id="rId8" xr:uid="{C66A7D6F-7F3D-42FE-9BED-F77E248FC288}"/>
    <hyperlink ref="A8" r:id="rId9" xr:uid="{55C05923-B7E9-4C45-814D-F58A9B1B7D91}"/>
    <hyperlink ref="A9" r:id="rId10" xr:uid="{1D49086A-9565-4819-A8C9-2C2624532031}"/>
    <hyperlink ref="A23" r:id="rId11" xr:uid="{A7678029-0257-4829-88BF-A6234DB913DF}"/>
    <hyperlink ref="A27" r:id="rId12" xr:uid="{E71EECDB-2975-4BE9-8531-0DF20B7CB751}"/>
    <hyperlink ref="A28" r:id="rId13" xr:uid="{3AF8A49A-F3AB-4A15-97C8-70A0427E513A}"/>
    <hyperlink ref="A32" r:id="rId14" xr:uid="{4CF2EA49-51C0-4672-9FB1-DDF5790A7E6D}"/>
    <hyperlink ref="A38" r:id="rId15" xr:uid="{905A7CED-7161-4894-8D74-DCBD471C6747}"/>
    <hyperlink ref="A42" r:id="rId16" xr:uid="{FEA703B0-08C4-4779-8B9F-BF76B8C38026}"/>
    <hyperlink ref="A52" r:id="rId17" xr:uid="{2AD30825-9551-46F4-A99C-C0D62E7F6635}"/>
    <hyperlink ref="A53" r:id="rId18" xr:uid="{FC26C486-7997-40E2-B058-58BF94DAA41E}"/>
    <hyperlink ref="A54" r:id="rId19" xr:uid="{F9DB9D2C-09F0-483A-BB4B-7E0303AE477F}"/>
    <hyperlink ref="A57" r:id="rId20" xr:uid="{C0865FBE-711F-4924-9EDD-2E1D077A63D5}"/>
    <hyperlink ref="A61" r:id="rId21" xr:uid="{B413E0E7-4659-460A-BC33-8ED7F900454B}"/>
    <hyperlink ref="A64" r:id="rId22" xr:uid="{CCB155F0-28FB-4A20-87B3-FEF907855DA3}"/>
    <hyperlink ref="A66" r:id="rId23" xr:uid="{AE9F2A98-9D63-4AC4-9B45-F96C5DB7343C}"/>
    <hyperlink ref="A68" r:id="rId24" xr:uid="{5C200E07-CDA8-4231-B124-9669ABED7BD0}"/>
    <hyperlink ref="A5" r:id="rId25" xr:uid="{F4EAD5B4-9386-4FF8-8EC1-A772C2B3B2D9}"/>
    <hyperlink ref="A7" r:id="rId26" xr:uid="{EC88B9F1-FE73-4128-A3AC-D3DE4AAF3A24}"/>
    <hyperlink ref="A11" r:id="rId27" xr:uid="{88F84E05-03B4-4649-9F7B-B27A8007EB4F}"/>
    <hyperlink ref="A18" r:id="rId28" xr:uid="{FBD29ECF-D529-4295-9BE4-3B68F6B582ED}"/>
    <hyperlink ref="A21" r:id="rId29" xr:uid="{1859A2D6-A604-46A4-BF1F-46421430A908}"/>
    <hyperlink ref="A26" r:id="rId30" xr:uid="{DFE92312-8759-44EF-B500-CE7D0FE03CDF}"/>
    <hyperlink ref="A31" r:id="rId31" xr:uid="{9F571587-5BA0-4E0E-BF51-985CF3FD6D0B}"/>
    <hyperlink ref="A39" r:id="rId32" xr:uid="{0B4D144D-31AA-4AEE-B52D-6728F91F339D}"/>
    <hyperlink ref="A43" r:id="rId33" xr:uid="{855BC8EB-7EFC-4F26-AA1C-93FA9E982C93}"/>
    <hyperlink ref="A63" r:id="rId34" xr:uid="{7F0B9732-FBA8-4793-AACD-8F7997618BBE}"/>
    <hyperlink ref="A69" r:id="rId35" xr:uid="{1D6AF9B4-D650-4245-8063-41D0D09A33F3}"/>
    <hyperlink ref="A47" r:id="rId36" xr:uid="{81D04033-7787-4DAF-AC35-26001ABEA37B}"/>
    <hyperlink ref="A10" r:id="rId37" xr:uid="{7793B61D-0DDB-4ADB-AEA7-7E7E44238CA2}"/>
    <hyperlink ref="A12" r:id="rId38" xr:uid="{DA198A2A-7900-44B4-A7ED-B9E67A897AF9}"/>
    <hyperlink ref="A15" r:id="rId39" xr:uid="{1D39721F-400D-448E-ACD0-B8112B43F097}"/>
    <hyperlink ref="A16" r:id="rId40" xr:uid="{280207DA-1E19-41F8-81F2-7ACDD65FDEEC}"/>
    <hyperlink ref="A17" r:id="rId41" xr:uid="{C6B7013D-B0AD-4FE1-BA17-794BEBBE5A7A}"/>
    <hyperlink ref="A19" r:id="rId42" xr:uid="{F772D0BB-1F42-4810-84FE-864F2D634AB7}"/>
    <hyperlink ref="A20" r:id="rId43" xr:uid="{E9FDED3C-4619-4FBD-85FF-B9630ABFBD95}"/>
    <hyperlink ref="A24" r:id="rId44" xr:uid="{7711CD6F-1A50-40A1-8BE3-FBD02F2EE9AB}"/>
    <hyperlink ref="A25" r:id="rId45" xr:uid="{3FBFC867-CFB9-458C-9B17-B66CB36EDBB6}"/>
    <hyperlink ref="A30" r:id="rId46" xr:uid="{6F0C70A5-907A-41C7-A981-F2A2E8B378D6}"/>
    <hyperlink ref="A33" r:id="rId47" xr:uid="{FB564B43-3384-41C5-AD78-15C497945350}"/>
    <hyperlink ref="A36" r:id="rId48" xr:uid="{58CC52A8-3FA8-4EF2-9242-284113D6F925}"/>
    <hyperlink ref="A37" r:id="rId49" xr:uid="{AAE95FA4-16CF-4C22-99E0-0BACC272F283}"/>
    <hyperlink ref="A41" r:id="rId50" xr:uid="{4F0895A5-0B8F-4C86-917A-1898560806D0}"/>
    <hyperlink ref="A44" r:id="rId51" xr:uid="{A2AFE7AC-7D6C-4FD2-A571-CA71D41DCD8A}"/>
    <hyperlink ref="A45" r:id="rId52" xr:uid="{8FF942F9-1404-496F-8E04-A6F50FCDB62A}"/>
    <hyperlink ref="A46" r:id="rId53" xr:uid="{9798EB51-6E07-4444-ABBB-39A0E5C5F31B}"/>
    <hyperlink ref="A48" r:id="rId54" xr:uid="{CBAE385A-4E80-40E6-BFD5-13562159025B}"/>
    <hyperlink ref="A49" r:id="rId55" xr:uid="{5F42C520-32FA-481D-9ED0-FA0EFA5FEBD0}"/>
    <hyperlink ref="A50" r:id="rId56" xr:uid="{6971145D-911E-4AB7-B64A-48226BC90421}"/>
    <hyperlink ref="A51" r:id="rId57" xr:uid="{74DA9A4E-1ACE-455C-ABFC-B7E35F2AC92D}"/>
    <hyperlink ref="A55" r:id="rId58" xr:uid="{58B9C7C0-7D9F-4B42-8D51-588AB73D8D7D}"/>
    <hyperlink ref="A56" r:id="rId59" xr:uid="{CA033367-896C-4BDB-BE10-DD7905924828}"/>
    <hyperlink ref="A59" r:id="rId60" xr:uid="{8517DCBA-F68D-4B13-8555-9D6393EF6AC6}"/>
    <hyperlink ref="A60" r:id="rId61" xr:uid="{7A4989BC-4659-41E8-A73A-8C8FA2AB0759}"/>
    <hyperlink ref="A62" r:id="rId62" xr:uid="{562F8465-A68A-4017-A270-9CED397C5533}"/>
    <hyperlink ref="A65" r:id="rId63" xr:uid="{3CFC85D5-AD07-4BBE-9D7B-C49BB2E2176D}"/>
    <hyperlink ref="A67" r:id="rId64" xr:uid="{2C4FBB93-54C7-441A-BF21-D728D59905A0}"/>
    <hyperlink ref="A70" r:id="rId65" xr:uid="{E1C241D8-E643-4D4D-8B76-E622C8704138}"/>
    <hyperlink ref="A71" r:id="rId66" xr:uid="{0CA3D196-7939-40B8-B03F-E19847377CBE}"/>
    <hyperlink ref="A14" r:id="rId67" xr:uid="{90C4E4DE-1C2C-4D5F-BA14-927247094CD1}"/>
    <hyperlink ref="A34" r:id="rId68" xr:uid="{3934CB65-2A3F-41A1-BBC6-6BD699ACC039}"/>
  </hyperlinks>
  <pageMargins left="0.7" right="0.7" top="0.75" bottom="0.75" header="0.3" footer="0.3"/>
  <pageSetup paperSize="9" orientation="portrait" r:id="rId6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0BF18-D044-4F3A-901C-6C582781997C}">
  <sheetPr codeName="Blad4">
    <pageSetUpPr fitToPage="1"/>
  </sheetPr>
  <dimension ref="A1:I22"/>
  <sheetViews>
    <sheetView zoomScaleNormal="100" workbookViewId="0">
      <pane xSplit="1" ySplit="1" topLeftCell="B2" activePane="bottomRight" state="frozen"/>
      <selection pane="topRight" activeCell="B1" sqref="B1"/>
      <selection pane="bottomLeft" activeCell="A2" sqref="A2"/>
      <selection pane="bottomRight" sqref="A1:I1"/>
    </sheetView>
  </sheetViews>
  <sheetFormatPr defaultColWidth="8.88671875" defaultRowHeight="14.4" x14ac:dyDescent="0.3"/>
  <cols>
    <col min="1" max="1" width="15.6640625" style="4" customWidth="1"/>
    <col min="2" max="2" width="16.44140625" style="6" customWidth="1"/>
    <col min="3" max="3" width="14.33203125" style="4" customWidth="1"/>
    <col min="4" max="5" width="23.109375" style="4" customWidth="1"/>
    <col min="6" max="6" width="47.6640625" style="4" customWidth="1"/>
    <col min="7" max="7" width="28.109375" style="74" customWidth="1"/>
    <col min="8" max="8" width="18.109375" style="9" customWidth="1"/>
    <col min="9" max="9" width="15.44140625" style="10" customWidth="1"/>
    <col min="10" max="11" width="8.88671875" style="4"/>
    <col min="12" max="12" width="10.5546875" style="4" bestFit="1" customWidth="1"/>
    <col min="13" max="13" width="10.6640625" style="4" bestFit="1" customWidth="1"/>
    <col min="14" max="14" width="10.5546875" style="4" bestFit="1" customWidth="1"/>
    <col min="15" max="16384" width="8.88671875" style="4"/>
  </cols>
  <sheetData>
    <row r="1" spans="1:9" ht="23.4" customHeight="1" x14ac:dyDescent="0.3">
      <c r="A1" s="192" t="s">
        <v>663</v>
      </c>
      <c r="B1" s="193"/>
      <c r="C1" s="193"/>
      <c r="D1" s="193"/>
      <c r="E1" s="193"/>
      <c r="F1" s="193"/>
      <c r="G1" s="193"/>
      <c r="H1" s="193"/>
      <c r="I1" s="194"/>
    </row>
    <row r="2" spans="1:9" ht="82.2" customHeight="1" x14ac:dyDescent="0.3">
      <c r="A2" s="197" t="s">
        <v>138</v>
      </c>
      <c r="B2" s="197"/>
      <c r="C2" s="197"/>
      <c r="D2" s="197"/>
      <c r="E2" s="197"/>
      <c r="F2" s="197"/>
      <c r="G2" s="197"/>
      <c r="H2" s="197"/>
      <c r="I2" s="197"/>
    </row>
    <row r="3" spans="1:9" s="5" customFormat="1" ht="41.4" customHeight="1" x14ac:dyDescent="0.3">
      <c r="A3" s="38" t="s">
        <v>0</v>
      </c>
      <c r="B3" s="38" t="s">
        <v>1</v>
      </c>
      <c r="C3" s="38" t="s">
        <v>23</v>
      </c>
      <c r="D3" s="38" t="s">
        <v>3</v>
      </c>
      <c r="E3" s="38" t="s">
        <v>4</v>
      </c>
      <c r="F3" s="38" t="s">
        <v>5</v>
      </c>
      <c r="G3" s="68" t="s">
        <v>24</v>
      </c>
      <c r="H3" s="39" t="s">
        <v>25</v>
      </c>
      <c r="I3" s="38" t="s">
        <v>7</v>
      </c>
    </row>
    <row r="4" spans="1:9" s="2" customFormat="1" ht="69" x14ac:dyDescent="0.3">
      <c r="A4" s="84" t="s">
        <v>139</v>
      </c>
      <c r="B4" s="84" t="s">
        <v>17</v>
      </c>
      <c r="C4" s="1" t="s">
        <v>140</v>
      </c>
      <c r="D4" s="1" t="s">
        <v>141</v>
      </c>
      <c r="E4" s="1" t="s">
        <v>142</v>
      </c>
      <c r="F4" s="1" t="s">
        <v>143</v>
      </c>
      <c r="G4" s="14">
        <v>7700000</v>
      </c>
      <c r="H4" s="14">
        <v>101164.85</v>
      </c>
      <c r="I4" s="13">
        <v>45341</v>
      </c>
    </row>
    <row r="5" spans="1:9" s="2" customFormat="1" ht="41.4" x14ac:dyDescent="0.3">
      <c r="A5" s="3" t="s">
        <v>628</v>
      </c>
      <c r="B5" s="3" t="s">
        <v>18</v>
      </c>
      <c r="C5" s="3" t="s">
        <v>428</v>
      </c>
      <c r="D5" s="3" t="s">
        <v>429</v>
      </c>
      <c r="E5" s="3" t="s">
        <v>430</v>
      </c>
      <c r="F5" s="1" t="s">
        <v>629</v>
      </c>
      <c r="G5" s="14">
        <v>5300000</v>
      </c>
      <c r="H5" s="14">
        <v>82721.5</v>
      </c>
      <c r="I5" s="13">
        <v>45439</v>
      </c>
    </row>
    <row r="6" spans="1:9" s="2" customFormat="1" ht="41.4" x14ac:dyDescent="0.3">
      <c r="A6" s="84" t="s">
        <v>630</v>
      </c>
      <c r="B6" s="84" t="s">
        <v>17</v>
      </c>
      <c r="C6" s="3" t="s">
        <v>631</v>
      </c>
      <c r="D6" s="3" t="s">
        <v>632</v>
      </c>
      <c r="E6" s="3" t="s">
        <v>633</v>
      </c>
      <c r="F6" s="1" t="s">
        <v>634</v>
      </c>
      <c r="G6" s="14">
        <v>1215000</v>
      </c>
      <c r="H6" s="14">
        <v>20144.439999999999</v>
      </c>
      <c r="I6" s="13">
        <v>45443</v>
      </c>
    </row>
    <row r="7" spans="1:9" s="2" customFormat="1" ht="55.2" x14ac:dyDescent="0.3">
      <c r="A7" s="84" t="s">
        <v>645</v>
      </c>
      <c r="B7" s="3" t="s">
        <v>18</v>
      </c>
      <c r="C7" s="3" t="s">
        <v>646</v>
      </c>
      <c r="D7" s="3" t="s">
        <v>647</v>
      </c>
      <c r="E7" s="3" t="s">
        <v>648</v>
      </c>
      <c r="F7" s="1" t="s">
        <v>649</v>
      </c>
      <c r="G7" s="83">
        <v>4350000</v>
      </c>
      <c r="H7" s="83">
        <v>72254.039999999994</v>
      </c>
      <c r="I7" s="13">
        <v>45462</v>
      </c>
    </row>
    <row r="8" spans="1:9" s="2" customFormat="1" ht="82.8" x14ac:dyDescent="0.3">
      <c r="A8" s="84" t="s">
        <v>650</v>
      </c>
      <c r="B8" s="84" t="s">
        <v>17</v>
      </c>
      <c r="C8" s="3" t="s">
        <v>651</v>
      </c>
      <c r="D8" s="3" t="s">
        <v>652</v>
      </c>
      <c r="E8" s="3" t="s">
        <v>653</v>
      </c>
      <c r="F8" s="1" t="s">
        <v>654</v>
      </c>
      <c r="G8" s="83">
        <v>4005446</v>
      </c>
      <c r="H8" s="83">
        <v>57469.5</v>
      </c>
      <c r="I8" s="13">
        <v>45462</v>
      </c>
    </row>
    <row r="9" spans="1:9" s="85" customFormat="1" ht="75" customHeight="1" x14ac:dyDescent="0.3">
      <c r="A9" s="84" t="s">
        <v>655</v>
      </c>
      <c r="B9" s="84" t="s">
        <v>16</v>
      </c>
      <c r="C9" s="84" t="s">
        <v>656</v>
      </c>
      <c r="D9" s="84" t="s">
        <v>657</v>
      </c>
      <c r="E9" s="84" t="s">
        <v>658</v>
      </c>
      <c r="F9" s="3" t="s">
        <v>659</v>
      </c>
      <c r="G9" s="25">
        <v>6401744</v>
      </c>
      <c r="H9" s="25">
        <v>185502.28</v>
      </c>
      <c r="I9" s="165" t="s">
        <v>660</v>
      </c>
    </row>
    <row r="10" spans="1:9" s="11" customFormat="1" ht="15.6" x14ac:dyDescent="0.3">
      <c r="A10" s="2"/>
      <c r="B10" s="2"/>
      <c r="C10" s="2"/>
      <c r="D10" s="2"/>
      <c r="E10" s="2"/>
      <c r="F10" s="35" t="s">
        <v>13</v>
      </c>
      <c r="G10" s="75"/>
      <c r="H10" s="31">
        <f>SUM(H4:H9)</f>
        <v>519256.61</v>
      </c>
    </row>
    <row r="11" spans="1:9" s="11" customFormat="1" ht="13.8" x14ac:dyDescent="0.3">
      <c r="A11" s="2"/>
      <c r="B11" s="2"/>
      <c r="E11" s="2"/>
      <c r="G11" s="76"/>
    </row>
    <row r="12" spans="1:9" s="2" customFormat="1" ht="13.8" x14ac:dyDescent="0.3">
      <c r="B12" s="201" t="s">
        <v>14</v>
      </c>
      <c r="C12" s="201"/>
      <c r="E12" s="8"/>
      <c r="F12" s="15"/>
      <c r="G12" s="77"/>
      <c r="H12" s="77"/>
    </row>
    <row r="13" spans="1:9" s="2" customFormat="1" ht="13.8" x14ac:dyDescent="0.3">
      <c r="B13" s="29" t="s">
        <v>15</v>
      </c>
      <c r="C13" s="30">
        <f>SUMIF($B$4:$B$11,B13,$H$4:$H$11)</f>
        <v>0</v>
      </c>
      <c r="E13" s="8"/>
      <c r="F13" s="8"/>
      <c r="G13" s="8"/>
      <c r="H13" s="8"/>
    </row>
    <row r="14" spans="1:9" s="2" customFormat="1" ht="13.8" x14ac:dyDescent="0.3">
      <c r="B14" s="29" t="s">
        <v>16</v>
      </c>
      <c r="C14" s="30">
        <f>SUMIF($B$4:$B$11,B14,$H$4:$H$11)</f>
        <v>185502.28</v>
      </c>
      <c r="E14" s="8"/>
      <c r="F14" s="8"/>
      <c r="G14" s="8"/>
      <c r="H14" s="8"/>
    </row>
    <row r="15" spans="1:9" s="2" customFormat="1" ht="13.8" x14ac:dyDescent="0.3">
      <c r="B15" s="29" t="s">
        <v>17</v>
      </c>
      <c r="C15" s="30">
        <f>SUMIF($B$4:$B$11,B15,$H$4:$H$11)</f>
        <v>178778.79</v>
      </c>
      <c r="E15" s="8"/>
      <c r="F15" s="8"/>
      <c r="G15" s="8"/>
      <c r="H15" s="8"/>
    </row>
    <row r="16" spans="1:9" s="2" customFormat="1" ht="13.8" x14ac:dyDescent="0.3">
      <c r="B16" s="29" t="s">
        <v>18</v>
      </c>
      <c r="C16" s="30">
        <f>SUMIF($B$4:$B$11,B16,$H$4:$H$11)</f>
        <v>154975.53999999998</v>
      </c>
      <c r="E16" s="8"/>
      <c r="F16" s="8"/>
      <c r="G16" s="8"/>
      <c r="H16" s="8"/>
    </row>
    <row r="17" spans="1:9" s="2" customFormat="1" x14ac:dyDescent="0.3">
      <c r="B17" s="29" t="s">
        <v>19</v>
      </c>
      <c r="C17" s="30">
        <f>SUMIF($B$4:$B$11,B17,$H$4:$H$11)</f>
        <v>0</v>
      </c>
      <c r="E17" s="8"/>
      <c r="F17" s="8"/>
      <c r="G17" s="8"/>
      <c r="H17" s="4"/>
    </row>
    <row r="18" spans="1:9" s="2" customFormat="1" x14ac:dyDescent="0.3">
      <c r="B18" s="33" t="s">
        <v>20</v>
      </c>
      <c r="C18" s="32">
        <f>SUM(C13:C17)</f>
        <v>519256.61</v>
      </c>
      <c r="E18" s="8"/>
      <c r="F18" s="10"/>
      <c r="G18" s="78"/>
      <c r="H18" s="4"/>
    </row>
    <row r="19" spans="1:9" s="2" customFormat="1" x14ac:dyDescent="0.3">
      <c r="B19" s="163"/>
      <c r="C19" s="164"/>
      <c r="E19" s="8"/>
      <c r="F19" s="15"/>
      <c r="G19" s="77"/>
    </row>
    <row r="20" spans="1:9" s="2" customFormat="1" ht="13.8" x14ac:dyDescent="0.3">
      <c r="B20" s="28" t="s">
        <v>21</v>
      </c>
      <c r="C20" s="30">
        <f>SUMIF($B$4:$B$11,B20,$H$4:$H$11)</f>
        <v>0</v>
      </c>
      <c r="E20" s="8"/>
      <c r="F20" s="15"/>
      <c r="G20" s="77"/>
    </row>
    <row r="21" spans="1:9" x14ac:dyDescent="0.3">
      <c r="A21" s="2"/>
      <c r="B21" s="28" t="s">
        <v>22</v>
      </c>
      <c r="C21" s="34">
        <f>SUM(C20,C18)</f>
        <v>519256.61</v>
      </c>
      <c r="D21" s="2"/>
      <c r="E21" s="8"/>
      <c r="F21" s="15"/>
      <c r="G21" s="77"/>
      <c r="H21" s="4"/>
      <c r="I21" s="4"/>
    </row>
    <row r="22" spans="1:9" x14ac:dyDescent="0.3">
      <c r="B22" s="4"/>
      <c r="E22" s="9"/>
      <c r="F22" s="10"/>
      <c r="G22" s="78"/>
      <c r="H22" s="4"/>
      <c r="I22" s="4"/>
    </row>
  </sheetData>
  <autoFilter ref="A3:I3" xr:uid="{F07DE385-2592-4751-8D1E-6D024BFBA824}"/>
  <mergeCells count="3">
    <mergeCell ref="A1:I1"/>
    <mergeCell ref="A2:I2"/>
    <mergeCell ref="B12:C12"/>
  </mergeCells>
  <pageMargins left="0.31496062992125984" right="0.31496062992125984" top="0.35433070866141736" bottom="0.35433070866141736" header="0.31496062992125984" footer="0.31496062992125984"/>
  <pageSetup paperSize="9" scale="1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D7D14-3EA4-4AA5-A6C4-2DA2B58752EE}">
  <sheetPr codeName="Blad5">
    <pageSetUpPr fitToPage="1"/>
  </sheetPr>
  <dimension ref="A1:XAZ46"/>
  <sheetViews>
    <sheetView zoomScaleNormal="100" workbookViewId="0">
      <pane xSplit="1" ySplit="1" topLeftCell="B3" activePane="bottomRight" state="frozen"/>
      <selection pane="topRight" activeCell="B1" sqref="B1"/>
      <selection pane="bottomLeft" activeCell="A2" sqref="A2"/>
      <selection pane="bottomRight" activeCell="G6" sqref="G6"/>
    </sheetView>
  </sheetViews>
  <sheetFormatPr defaultColWidth="8.88671875" defaultRowHeight="14.4" x14ac:dyDescent="0.3"/>
  <cols>
    <col min="1" max="1" width="14.33203125" style="45" customWidth="1"/>
    <col min="2" max="2" width="16.44140625" style="6" customWidth="1"/>
    <col min="3" max="3" width="13.44140625" style="4" customWidth="1"/>
    <col min="4" max="4" width="9.33203125" style="4" customWidth="1"/>
    <col min="5" max="6" width="23.109375" style="4" customWidth="1"/>
    <col min="7" max="7" width="47.6640625" style="4" customWidth="1"/>
    <col min="8" max="8" width="27.6640625" style="74" customWidth="1"/>
    <col min="9" max="9" width="16.5546875" style="9" customWidth="1"/>
    <col min="10" max="10" width="13.44140625" style="54" customWidth="1"/>
    <col min="11" max="11" width="9.88671875" style="4" bestFit="1" customWidth="1"/>
    <col min="12" max="12" width="11.33203125" style="4" bestFit="1" customWidth="1"/>
    <col min="13" max="13" width="10.77734375" style="4" bestFit="1" customWidth="1"/>
    <col min="14" max="14" width="10.6640625" style="4" bestFit="1" customWidth="1"/>
    <col min="15" max="15" width="10.5546875" style="4" bestFit="1" customWidth="1"/>
    <col min="16" max="16384" width="8.88671875" style="4"/>
  </cols>
  <sheetData>
    <row r="1" spans="1:16276" ht="23.4" customHeight="1" x14ac:dyDescent="0.3">
      <c r="A1" s="192" t="s">
        <v>664</v>
      </c>
      <c r="B1" s="193"/>
      <c r="C1" s="193"/>
      <c r="D1" s="193"/>
      <c r="E1" s="193"/>
      <c r="F1" s="193"/>
      <c r="G1" s="193"/>
      <c r="H1" s="193"/>
      <c r="I1" s="193"/>
      <c r="J1" s="194"/>
    </row>
    <row r="2" spans="1:16276" ht="81.599999999999994" customHeight="1" x14ac:dyDescent="0.3">
      <c r="A2" s="197" t="s">
        <v>528</v>
      </c>
      <c r="B2" s="197"/>
      <c r="C2" s="197"/>
      <c r="D2" s="197"/>
      <c r="E2" s="197"/>
      <c r="F2" s="197"/>
      <c r="G2" s="197"/>
      <c r="H2" s="197"/>
      <c r="I2" s="197"/>
      <c r="J2" s="197"/>
    </row>
    <row r="3" spans="1:16276" s="5" customFormat="1" ht="58.95" customHeight="1" x14ac:dyDescent="0.3">
      <c r="A3" s="48" t="s">
        <v>0</v>
      </c>
      <c r="B3" s="38" t="s">
        <v>1</v>
      </c>
      <c r="C3" s="38" t="s">
        <v>23</v>
      </c>
      <c r="D3" s="38" t="s">
        <v>26</v>
      </c>
      <c r="E3" s="38" t="s">
        <v>3</v>
      </c>
      <c r="F3" s="38" t="s">
        <v>4</v>
      </c>
      <c r="G3" s="38" t="s">
        <v>5</v>
      </c>
      <c r="H3" s="68" t="s">
        <v>24</v>
      </c>
      <c r="I3" s="39" t="s">
        <v>27</v>
      </c>
      <c r="J3" s="52" t="s">
        <v>7</v>
      </c>
    </row>
    <row r="4" spans="1:16276" s="5" customFormat="1" ht="41.4" x14ac:dyDescent="0.3">
      <c r="A4" s="3" t="s">
        <v>529</v>
      </c>
      <c r="B4" s="3" t="s">
        <v>18</v>
      </c>
      <c r="C4" s="3" t="s">
        <v>530</v>
      </c>
      <c r="D4" s="3" t="s">
        <v>29</v>
      </c>
      <c r="E4" s="3" t="s">
        <v>531</v>
      </c>
      <c r="F4" s="3" t="s">
        <v>532</v>
      </c>
      <c r="G4" s="1" t="s">
        <v>533</v>
      </c>
      <c r="H4" s="25">
        <v>165000000</v>
      </c>
      <c r="I4" s="25">
        <v>4636664.8</v>
      </c>
      <c r="J4" s="80" t="s">
        <v>534</v>
      </c>
    </row>
    <row r="5" spans="1:16276" s="85" customFormat="1" ht="57" customHeight="1" x14ac:dyDescent="0.3">
      <c r="A5" s="148" t="s">
        <v>535</v>
      </c>
      <c r="B5" s="148" t="s">
        <v>19</v>
      </c>
      <c r="C5" s="166" t="s">
        <v>280</v>
      </c>
      <c r="D5" s="166" t="s">
        <v>31</v>
      </c>
      <c r="E5" s="166" t="s">
        <v>389</v>
      </c>
      <c r="F5" s="166" t="s">
        <v>536</v>
      </c>
      <c r="G5" s="148" t="s">
        <v>537</v>
      </c>
      <c r="H5" s="83">
        <v>30861674</v>
      </c>
      <c r="I5" s="14">
        <v>928902.44</v>
      </c>
      <c r="J5" s="13">
        <v>45358</v>
      </c>
    </row>
    <row r="6" spans="1:16276" s="85" customFormat="1" ht="55.2" x14ac:dyDescent="0.3">
      <c r="A6" s="3" t="s">
        <v>538</v>
      </c>
      <c r="B6" s="3" t="s">
        <v>16</v>
      </c>
      <c r="C6" s="3" t="s">
        <v>498</v>
      </c>
      <c r="D6" s="3" t="s">
        <v>29</v>
      </c>
      <c r="E6" s="3" t="s">
        <v>539</v>
      </c>
      <c r="F6" s="3" t="s">
        <v>540</v>
      </c>
      <c r="G6" s="1" t="s">
        <v>541</v>
      </c>
      <c r="H6" s="25">
        <v>907846985</v>
      </c>
      <c r="I6" s="25">
        <v>260409.25</v>
      </c>
      <c r="J6" s="80" t="s">
        <v>542</v>
      </c>
    </row>
    <row r="7" spans="1:16276" s="65" customFormat="1" ht="69" x14ac:dyDescent="0.3">
      <c r="A7" s="87" t="s">
        <v>543</v>
      </c>
      <c r="B7" s="87" t="s">
        <v>15</v>
      </c>
      <c r="C7" s="86" t="s">
        <v>544</v>
      </c>
      <c r="D7" s="3" t="s">
        <v>29</v>
      </c>
      <c r="E7" s="88" t="s">
        <v>545</v>
      </c>
      <c r="F7" s="86" t="s">
        <v>546</v>
      </c>
      <c r="G7" s="3" t="s">
        <v>547</v>
      </c>
      <c r="H7" s="25">
        <v>36588013</v>
      </c>
      <c r="I7" s="25">
        <v>1148937.19</v>
      </c>
      <c r="J7" s="13">
        <v>45398</v>
      </c>
    </row>
    <row r="8" spans="1:16276" s="85" customFormat="1" ht="54.6" customHeight="1" x14ac:dyDescent="0.3">
      <c r="A8" s="145" t="s">
        <v>635</v>
      </c>
      <c r="B8" s="148" t="s">
        <v>19</v>
      </c>
      <c r="C8" s="3" t="s">
        <v>214</v>
      </c>
      <c r="D8" s="166" t="s">
        <v>31</v>
      </c>
      <c r="E8" s="3" t="s">
        <v>389</v>
      </c>
      <c r="F8" s="3" t="s">
        <v>636</v>
      </c>
      <c r="G8" s="3" t="s">
        <v>637</v>
      </c>
      <c r="H8" s="25">
        <v>26000000</v>
      </c>
      <c r="I8" s="25">
        <v>866527.17</v>
      </c>
      <c r="J8" s="80" t="s">
        <v>638</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row>
    <row r="9" spans="1:16276" s="11" customFormat="1" ht="15.6" x14ac:dyDescent="0.3">
      <c r="A9" s="45"/>
      <c r="B9" s="6"/>
      <c r="C9" s="2"/>
      <c r="D9" s="2"/>
      <c r="E9" s="2"/>
      <c r="F9" s="2"/>
      <c r="G9" s="62" t="s">
        <v>13</v>
      </c>
      <c r="H9" s="69"/>
      <c r="I9" s="51">
        <f>SUM(I4:I8)</f>
        <v>7841440.8499999996</v>
      </c>
      <c r="J9" s="53"/>
    </row>
    <row r="10" spans="1:16276" s="11" customFormat="1" x14ac:dyDescent="0.3">
      <c r="A10" s="45"/>
      <c r="B10" s="6"/>
      <c r="C10" s="2"/>
      <c r="D10" s="2"/>
      <c r="E10" s="2"/>
      <c r="F10" s="41"/>
      <c r="G10" s="41"/>
      <c r="H10" s="70"/>
      <c r="I10" s="42"/>
      <c r="J10" s="54"/>
    </row>
    <row r="11" spans="1:16276" s="7" customFormat="1" x14ac:dyDescent="0.3">
      <c r="A11" s="45"/>
      <c r="B11" s="6"/>
      <c r="C11" s="6"/>
      <c r="D11" s="6"/>
      <c r="E11" s="6"/>
      <c r="F11" s="6"/>
      <c r="G11" s="6"/>
      <c r="H11" s="71"/>
      <c r="I11" s="9"/>
      <c r="J11" s="54"/>
    </row>
    <row r="12" spans="1:16276" s="7" customFormat="1" ht="14.4" customHeight="1" x14ac:dyDescent="0.3">
      <c r="A12" s="45"/>
      <c r="B12" s="190" t="s">
        <v>14</v>
      </c>
      <c r="C12" s="191"/>
      <c r="D12" s="64"/>
      <c r="E12" s="190" t="s">
        <v>28</v>
      </c>
      <c r="F12" s="191">
        <v>2021</v>
      </c>
      <c r="G12" s="41"/>
      <c r="H12" s="70"/>
      <c r="I12" s="42"/>
      <c r="J12" s="55"/>
    </row>
    <row r="13" spans="1:16276" s="89" customFormat="1" x14ac:dyDescent="0.3">
      <c r="A13" s="49"/>
      <c r="B13" s="29" t="s">
        <v>15</v>
      </c>
      <c r="C13" s="30">
        <f>SUMIF($B$4:$B$10,B13,$I$4:$I$10)</f>
        <v>1148937.19</v>
      </c>
      <c r="D13" s="64"/>
      <c r="E13" s="29" t="s">
        <v>29</v>
      </c>
      <c r="F13" s="30">
        <f>SUMIF($D$4:$D$10,E13,$I$4:$I$10)</f>
        <v>6046011.2400000002</v>
      </c>
      <c r="G13" s="41"/>
      <c r="H13" s="70"/>
      <c r="I13" s="42"/>
      <c r="J13" s="56"/>
    </row>
    <row r="14" spans="1:16276" s="89" customFormat="1" x14ac:dyDescent="0.3">
      <c r="A14" s="50"/>
      <c r="B14" s="29" t="s">
        <v>16</v>
      </c>
      <c r="C14" s="30">
        <f t="shared" ref="C14:C17" si="0">SUMIF($B$4:$B$10,B14,$I$4:$I$10)</f>
        <v>260409.25</v>
      </c>
      <c r="D14" s="64"/>
      <c r="E14" s="29" t="s">
        <v>30</v>
      </c>
      <c r="F14" s="30">
        <f t="shared" ref="F14:F16" si="1">SUMIF($D$4:$D$10,E14,$I$4:$I$10)</f>
        <v>0</v>
      </c>
      <c r="G14" s="41"/>
      <c r="H14" s="70"/>
      <c r="I14" s="42"/>
      <c r="J14" s="57"/>
    </row>
    <row r="15" spans="1:16276" s="89" customFormat="1" x14ac:dyDescent="0.3">
      <c r="A15" s="50"/>
      <c r="B15" s="29" t="s">
        <v>17</v>
      </c>
      <c r="C15" s="30">
        <f t="shared" si="0"/>
        <v>0</v>
      </c>
      <c r="D15" s="64"/>
      <c r="E15" s="29" t="s">
        <v>31</v>
      </c>
      <c r="F15" s="30">
        <f t="shared" si="1"/>
        <v>1795429.6099999999</v>
      </c>
      <c r="G15" s="41"/>
      <c r="H15" s="70"/>
      <c r="I15" s="42"/>
      <c r="J15" s="57"/>
    </row>
    <row r="16" spans="1:16276" s="89" customFormat="1" x14ac:dyDescent="0.3">
      <c r="A16" s="50"/>
      <c r="B16" s="29" t="s">
        <v>18</v>
      </c>
      <c r="C16" s="30">
        <f t="shared" si="0"/>
        <v>4636664.8</v>
      </c>
      <c r="D16" s="64"/>
      <c r="E16" s="29" t="s">
        <v>32</v>
      </c>
      <c r="F16" s="30">
        <f t="shared" si="1"/>
        <v>0</v>
      </c>
      <c r="G16" s="6"/>
      <c r="H16" s="71"/>
      <c r="I16" s="9"/>
      <c r="J16" s="57"/>
    </row>
    <row r="17" spans="1:10" s="89" customFormat="1" x14ac:dyDescent="0.3">
      <c r="A17" s="50"/>
      <c r="B17" s="29" t="s">
        <v>19</v>
      </c>
      <c r="C17" s="30">
        <f t="shared" si="0"/>
        <v>1795429.6099999999</v>
      </c>
      <c r="D17" s="64"/>
      <c r="E17" s="79" t="s">
        <v>22</v>
      </c>
      <c r="F17" s="32">
        <f>SUBTOTAL(9,F13:F16)</f>
        <v>7841440.8499999996</v>
      </c>
      <c r="G17" s="41"/>
      <c r="H17" s="70"/>
      <c r="I17" s="42"/>
      <c r="J17" s="57"/>
    </row>
    <row r="18" spans="1:10" s="7" customFormat="1" x14ac:dyDescent="0.3">
      <c r="A18" s="45"/>
      <c r="B18" s="33" t="s">
        <v>20</v>
      </c>
      <c r="C18" s="32">
        <f>SUM(C13:C17)</f>
        <v>7841440.8499999996</v>
      </c>
      <c r="D18" s="90"/>
      <c r="E18" s="6"/>
      <c r="F18" s="41"/>
      <c r="G18" s="41"/>
      <c r="H18" s="70"/>
      <c r="I18" s="42"/>
      <c r="J18" s="54"/>
    </row>
    <row r="19" spans="1:10" s="7" customFormat="1" x14ac:dyDescent="0.3">
      <c r="A19" s="45"/>
      <c r="B19" s="21"/>
      <c r="C19" s="23"/>
      <c r="D19" s="23"/>
      <c r="E19" s="6"/>
      <c r="F19" s="41"/>
      <c r="G19" s="41"/>
      <c r="H19" s="70"/>
      <c r="I19" s="42"/>
      <c r="J19" s="54"/>
    </row>
    <row r="20" spans="1:10" s="7" customFormat="1" x14ac:dyDescent="0.3">
      <c r="A20" s="45"/>
      <c r="B20" s="28" t="s">
        <v>21</v>
      </c>
      <c r="C20" s="30">
        <f t="shared" ref="C20" si="2">SUMIF($B$4:$B$10,B20,$I$4:$I$10)</f>
        <v>0</v>
      </c>
      <c r="D20" s="64"/>
      <c r="E20" s="6"/>
      <c r="F20" s="41"/>
      <c r="G20" s="41"/>
      <c r="H20" s="70"/>
      <c r="I20" s="42"/>
      <c r="J20" s="54"/>
    </row>
    <row r="21" spans="1:10" s="7" customFormat="1" x14ac:dyDescent="0.3">
      <c r="A21" s="45"/>
      <c r="B21" s="28" t="s">
        <v>22</v>
      </c>
      <c r="C21" s="34">
        <f>SUM(C20,C18)</f>
        <v>7841440.8499999996</v>
      </c>
      <c r="D21" s="91"/>
      <c r="E21" s="6"/>
      <c r="F21" s="6"/>
      <c r="G21" s="6"/>
      <c r="H21" s="71"/>
      <c r="I21" s="9"/>
      <c r="J21" s="54"/>
    </row>
    <row r="22" spans="1:10" s="7" customFormat="1" x14ac:dyDescent="0.3">
      <c r="A22" s="45"/>
      <c r="B22" s="6"/>
      <c r="C22" s="6"/>
      <c r="D22" s="6"/>
      <c r="E22" s="6"/>
      <c r="F22" s="6"/>
      <c r="G22" s="6"/>
      <c r="H22" s="71"/>
      <c r="I22" s="9"/>
      <c r="J22" s="54"/>
    </row>
    <row r="23" spans="1:10" s="5" customFormat="1" ht="13.8" x14ac:dyDescent="0.3">
      <c r="A23" s="44"/>
      <c r="H23" s="72"/>
      <c r="J23" s="58"/>
    </row>
    <row r="25" spans="1:10" s="5" customFormat="1" ht="13.8" x14ac:dyDescent="0.3">
      <c r="A25" s="44"/>
      <c r="H25" s="72"/>
      <c r="J25" s="58"/>
    </row>
    <row r="26" spans="1:10" s="5" customFormat="1" ht="13.8" x14ac:dyDescent="0.3">
      <c r="A26" s="44"/>
      <c r="H26" s="72"/>
      <c r="J26" s="58"/>
    </row>
    <row r="27" spans="1:10" s="27" customFormat="1" x14ac:dyDescent="0.3">
      <c r="A27" s="46"/>
      <c r="E27" s="47"/>
      <c r="H27" s="73"/>
      <c r="J27" s="59"/>
    </row>
    <row r="28" spans="1:10" s="27" customFormat="1" x14ac:dyDescent="0.3">
      <c r="A28" s="46"/>
      <c r="E28" s="47"/>
      <c r="H28" s="73"/>
      <c r="J28" s="59"/>
    </row>
    <row r="29" spans="1:10" s="27" customFormat="1" x14ac:dyDescent="0.3">
      <c r="A29" s="46"/>
      <c r="C29" s="47"/>
      <c r="D29" s="47"/>
      <c r="H29" s="73"/>
      <c r="J29" s="59"/>
    </row>
    <row r="30" spans="1:10" s="27" customFormat="1" x14ac:dyDescent="0.3">
      <c r="A30" s="46"/>
      <c r="C30" s="47"/>
      <c r="D30" s="47"/>
      <c r="H30" s="73"/>
      <c r="J30" s="59"/>
    </row>
    <row r="31" spans="1:10" s="27" customFormat="1" x14ac:dyDescent="0.3">
      <c r="A31" s="46"/>
      <c r="C31" s="47"/>
      <c r="D31" s="47"/>
      <c r="H31" s="73"/>
      <c r="J31" s="59"/>
    </row>
    <row r="32" spans="1:10" s="27" customFormat="1" x14ac:dyDescent="0.3">
      <c r="A32" s="46"/>
      <c r="C32" s="47"/>
      <c r="D32" s="47"/>
      <c r="H32" s="73"/>
      <c r="J32" s="59"/>
    </row>
    <row r="33" spans="1:10" s="27" customFormat="1" x14ac:dyDescent="0.3">
      <c r="A33" s="46"/>
      <c r="C33" s="47"/>
      <c r="D33" s="47"/>
      <c r="H33" s="73"/>
      <c r="J33" s="59"/>
    </row>
    <row r="34" spans="1:10" s="27" customFormat="1" x14ac:dyDescent="0.3">
      <c r="A34" s="46"/>
      <c r="C34" s="47"/>
      <c r="D34" s="47"/>
      <c r="H34" s="73"/>
      <c r="J34" s="59"/>
    </row>
    <row r="35" spans="1:10" s="27" customFormat="1" x14ac:dyDescent="0.3">
      <c r="A35" s="46"/>
      <c r="C35" s="47"/>
      <c r="D35" s="47"/>
      <c r="H35" s="73"/>
      <c r="J35" s="59"/>
    </row>
    <row r="36" spans="1:10" s="27" customFormat="1" x14ac:dyDescent="0.3">
      <c r="A36" s="46"/>
      <c r="C36" s="47"/>
      <c r="D36" s="47"/>
      <c r="H36" s="73"/>
      <c r="J36" s="59"/>
    </row>
    <row r="37" spans="1:10" s="27" customFormat="1" x14ac:dyDescent="0.3">
      <c r="A37" s="46"/>
      <c r="C37" s="47"/>
      <c r="D37" s="47"/>
      <c r="H37" s="73"/>
      <c r="J37" s="59"/>
    </row>
    <row r="38" spans="1:10" s="27" customFormat="1" x14ac:dyDescent="0.3">
      <c r="A38" s="46"/>
      <c r="C38" s="47"/>
      <c r="D38" s="47"/>
      <c r="H38" s="73"/>
      <c r="J38" s="59"/>
    </row>
    <row r="39" spans="1:10" s="27" customFormat="1" x14ac:dyDescent="0.3">
      <c r="A39" s="46"/>
      <c r="C39" s="47"/>
      <c r="D39" s="47"/>
      <c r="H39" s="73"/>
      <c r="J39" s="59"/>
    </row>
    <row r="40" spans="1:10" s="27" customFormat="1" x14ac:dyDescent="0.3">
      <c r="A40" s="46"/>
      <c r="B40" s="47"/>
      <c r="H40" s="73"/>
      <c r="J40" s="60"/>
    </row>
    <row r="41" spans="1:10" s="27" customFormat="1" x14ac:dyDescent="0.3">
      <c r="A41" s="46"/>
      <c r="B41" s="47"/>
      <c r="H41" s="73"/>
      <c r="J41" s="60"/>
    </row>
    <row r="42" spans="1:10" s="27" customFormat="1" x14ac:dyDescent="0.3">
      <c r="A42" s="46"/>
      <c r="B42" s="47"/>
      <c r="H42" s="73"/>
      <c r="J42" s="60"/>
    </row>
    <row r="43" spans="1:10" s="27" customFormat="1" x14ac:dyDescent="0.3">
      <c r="A43" s="46"/>
      <c r="B43" s="47"/>
      <c r="H43" s="73"/>
      <c r="J43" s="60"/>
    </row>
    <row r="44" spans="1:10" s="27" customFormat="1" x14ac:dyDescent="0.3">
      <c r="A44" s="46"/>
      <c r="B44" s="47"/>
      <c r="H44" s="73"/>
      <c r="J44" s="60"/>
    </row>
    <row r="45" spans="1:10" s="27" customFormat="1" x14ac:dyDescent="0.3">
      <c r="A45" s="46"/>
      <c r="B45" s="47"/>
      <c r="H45" s="73"/>
      <c r="I45" s="43"/>
      <c r="J45" s="61"/>
    </row>
    <row r="46" spans="1:10" s="27" customFormat="1" x14ac:dyDescent="0.3">
      <c r="A46" s="46"/>
      <c r="B46" s="47"/>
      <c r="H46" s="73"/>
      <c r="I46" s="43"/>
      <c r="J46" s="61"/>
    </row>
  </sheetData>
  <autoFilter ref="A3:J3" xr:uid="{75E32E15-A713-455A-A040-7EA4E00A326E}"/>
  <mergeCells count="4">
    <mergeCell ref="A1:J1"/>
    <mergeCell ref="A2:J2"/>
    <mergeCell ref="B12:C12"/>
    <mergeCell ref="E12:F12"/>
  </mergeCells>
  <pageMargins left="0.31496062992125984" right="0.31496062992125984" top="0.35433070866141736" bottom="0.35433070866141736" header="0.31496062992125984" footer="0.31496062992125984"/>
  <pageSetup paperSize="9" scale="1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BD6C5-B1B6-4DE0-8305-9014592216BB}">
  <dimension ref="A1:I58"/>
  <sheetViews>
    <sheetView workbookViewId="0">
      <selection sqref="A1:I1"/>
    </sheetView>
  </sheetViews>
  <sheetFormatPr defaultRowHeight="14.4" x14ac:dyDescent="0.3"/>
  <cols>
    <col min="1" max="1" width="6.88671875" bestFit="1" customWidth="1"/>
    <col min="2" max="2" width="4.6640625" bestFit="1" customWidth="1"/>
    <col min="3" max="3" width="46.44140625" bestFit="1" customWidth="1"/>
    <col min="4" max="4" width="14.44140625" bestFit="1" customWidth="1"/>
    <col min="5" max="5" width="16.6640625" bestFit="1" customWidth="1"/>
    <col min="6" max="6" width="13.88671875" bestFit="1" customWidth="1"/>
    <col min="8" max="8" width="20" bestFit="1" customWidth="1"/>
    <col min="9" max="9" width="13.33203125" bestFit="1" customWidth="1"/>
  </cols>
  <sheetData>
    <row r="1" spans="1:9" ht="23.4" x14ac:dyDescent="0.3">
      <c r="A1" s="206" t="s">
        <v>665</v>
      </c>
      <c r="B1" s="207"/>
      <c r="C1" s="207"/>
      <c r="D1" s="207"/>
      <c r="E1" s="207"/>
      <c r="F1" s="207"/>
      <c r="G1" s="207"/>
      <c r="H1" s="207"/>
      <c r="I1" s="207"/>
    </row>
    <row r="2" spans="1:9" x14ac:dyDescent="0.3">
      <c r="A2" s="208" t="s">
        <v>33</v>
      </c>
      <c r="B2" s="209"/>
      <c r="C2" s="209"/>
      <c r="D2" s="209"/>
      <c r="E2" s="209"/>
      <c r="F2" s="209"/>
      <c r="G2" s="209"/>
      <c r="H2" s="209"/>
      <c r="I2" s="210"/>
    </row>
    <row r="3" spans="1:9" ht="14.4" customHeight="1" x14ac:dyDescent="0.3">
      <c r="A3" s="211" t="s">
        <v>34</v>
      </c>
      <c r="B3" s="212"/>
      <c r="C3" s="212"/>
      <c r="D3" s="212"/>
      <c r="E3" s="212"/>
      <c r="F3" s="212"/>
      <c r="G3" s="212"/>
      <c r="H3" s="212"/>
      <c r="I3" s="213"/>
    </row>
    <row r="4" spans="1:9" ht="14.4" customHeight="1" x14ac:dyDescent="0.3">
      <c r="A4" s="211" t="s">
        <v>35</v>
      </c>
      <c r="B4" s="212"/>
      <c r="C4" s="212"/>
      <c r="D4" s="212"/>
      <c r="E4" s="212"/>
      <c r="F4" s="212"/>
      <c r="G4" s="212"/>
      <c r="H4" s="212"/>
      <c r="I4" s="213"/>
    </row>
    <row r="5" spans="1:9" ht="14.4" customHeight="1" x14ac:dyDescent="0.3">
      <c r="A5" s="214" t="s">
        <v>36</v>
      </c>
      <c r="B5" s="215"/>
      <c r="C5" s="215"/>
      <c r="D5" s="215"/>
      <c r="E5" s="215"/>
      <c r="F5" s="215"/>
      <c r="G5" s="215"/>
      <c r="H5" s="215"/>
      <c r="I5" s="216"/>
    </row>
    <row r="6" spans="1:9" ht="14.4" customHeight="1" x14ac:dyDescent="0.3">
      <c r="A6" s="92"/>
      <c r="B6" s="93"/>
      <c r="C6" s="93"/>
      <c r="D6" s="93"/>
      <c r="E6" s="93"/>
      <c r="F6" s="93"/>
      <c r="G6" s="94"/>
      <c r="H6" s="93"/>
      <c r="I6" s="93"/>
    </row>
    <row r="7" spans="1:9" ht="27.6" x14ac:dyDescent="0.3">
      <c r="A7" s="95" t="s">
        <v>37</v>
      </c>
      <c r="B7" s="95" t="s">
        <v>38</v>
      </c>
      <c r="C7" s="95" t="s">
        <v>4</v>
      </c>
      <c r="D7" s="95" t="s">
        <v>1</v>
      </c>
      <c r="E7" s="95" t="s">
        <v>23</v>
      </c>
      <c r="F7" s="96">
        <v>2024</v>
      </c>
      <c r="G7" s="97"/>
      <c r="H7" s="95" t="s">
        <v>28</v>
      </c>
      <c r="I7" s="96">
        <v>2024</v>
      </c>
    </row>
    <row r="8" spans="1:9" x14ac:dyDescent="0.3">
      <c r="A8" s="98"/>
      <c r="B8" s="98"/>
      <c r="C8" s="98"/>
      <c r="D8" s="98"/>
      <c r="E8" s="98"/>
      <c r="F8" s="99"/>
      <c r="G8" s="97"/>
      <c r="H8" s="98" t="s">
        <v>29</v>
      </c>
      <c r="I8" s="99">
        <f>SUMIF(B8:B57,"AZ",F8:F57)</f>
        <v>0</v>
      </c>
    </row>
    <row r="9" spans="1:9" x14ac:dyDescent="0.3">
      <c r="A9" s="98"/>
      <c r="B9" s="98"/>
      <c r="C9" s="98"/>
      <c r="D9" s="98"/>
      <c r="E9" s="98"/>
      <c r="F9" s="99"/>
      <c r="G9" s="97"/>
      <c r="H9" s="98" t="s">
        <v>30</v>
      </c>
      <c r="I9" s="99">
        <f>SUMIF(B8:B57,"UZ",F8:F57)</f>
        <v>0</v>
      </c>
    </row>
    <row r="10" spans="1:9" x14ac:dyDescent="0.3">
      <c r="A10" s="98"/>
      <c r="B10" s="98"/>
      <c r="C10" s="98"/>
      <c r="D10" s="98"/>
      <c r="E10" s="98"/>
      <c r="F10" s="99"/>
      <c r="G10" s="97"/>
      <c r="H10" s="98" t="s">
        <v>31</v>
      </c>
      <c r="I10" s="98">
        <f>SUMIF(B8:B57,"PZ",F8:F57)</f>
        <v>0</v>
      </c>
    </row>
    <row r="11" spans="1:9" x14ac:dyDescent="0.3">
      <c r="A11" s="98"/>
      <c r="B11" s="98"/>
      <c r="C11" s="98"/>
      <c r="D11" s="98"/>
      <c r="E11" s="98"/>
      <c r="F11" s="99"/>
      <c r="G11" s="97"/>
      <c r="H11" s="98" t="s">
        <v>32</v>
      </c>
      <c r="I11" s="98">
        <f>SUMIF(B8:B57,"RZ",F8:F57)</f>
        <v>0</v>
      </c>
    </row>
    <row r="12" spans="1:9" x14ac:dyDescent="0.3">
      <c r="A12" s="98"/>
      <c r="B12" s="98"/>
      <c r="C12" s="98"/>
      <c r="D12" s="98"/>
      <c r="E12" s="98"/>
      <c r="F12" s="99"/>
      <c r="G12" s="97"/>
      <c r="H12" s="100" t="s">
        <v>39</v>
      </c>
      <c r="I12" s="101">
        <f>SUM(I8:I11)</f>
        <v>0</v>
      </c>
    </row>
    <row r="13" spans="1:9" x14ac:dyDescent="0.3">
      <c r="A13" s="98"/>
      <c r="B13" s="98"/>
      <c r="C13" s="98"/>
      <c r="D13" s="98"/>
      <c r="E13" s="98"/>
      <c r="F13" s="99"/>
      <c r="G13" s="97"/>
      <c r="H13" s="97"/>
      <c r="I13" s="97"/>
    </row>
    <row r="14" spans="1:9" x14ac:dyDescent="0.3">
      <c r="A14" s="98"/>
      <c r="B14" s="98"/>
      <c r="C14" s="98"/>
      <c r="D14" s="98"/>
      <c r="E14" s="98"/>
      <c r="F14" s="99"/>
      <c r="G14" s="97"/>
      <c r="H14" s="102" t="s">
        <v>14</v>
      </c>
      <c r="I14" s="96">
        <v>2024</v>
      </c>
    </row>
    <row r="15" spans="1:9" x14ac:dyDescent="0.3">
      <c r="A15" s="98"/>
      <c r="B15" s="98"/>
      <c r="C15" s="98"/>
      <c r="D15" s="98"/>
      <c r="E15" s="98"/>
      <c r="F15" s="99"/>
      <c r="G15" s="97"/>
      <c r="H15" s="98" t="s">
        <v>15</v>
      </c>
      <c r="I15" s="99">
        <f>SUMIF(D8:D57,"Antwerpen",F8:F57)</f>
        <v>0</v>
      </c>
    </row>
    <row r="16" spans="1:9" x14ac:dyDescent="0.3">
      <c r="A16" s="98"/>
      <c r="B16" s="98"/>
      <c r="C16" s="98"/>
      <c r="D16" s="98"/>
      <c r="E16" s="98"/>
      <c r="F16" s="99"/>
      <c r="G16" s="97"/>
      <c r="H16" s="98" t="s">
        <v>16</v>
      </c>
      <c r="I16" s="99">
        <f>SUMIF(D8:D57,"Limburg",F8:F57)</f>
        <v>0</v>
      </c>
    </row>
    <row r="17" spans="1:9" x14ac:dyDescent="0.3">
      <c r="A17" s="98"/>
      <c r="B17" s="98"/>
      <c r="C17" s="98"/>
      <c r="D17" s="98"/>
      <c r="E17" s="98"/>
      <c r="F17" s="99"/>
      <c r="G17" s="97"/>
      <c r="H17" s="98" t="s">
        <v>17</v>
      </c>
      <c r="I17" s="99">
        <f>SUMIF(D8:D57,"Oost-Vlaanderen",F8:F57)</f>
        <v>0</v>
      </c>
    </row>
    <row r="18" spans="1:9" x14ac:dyDescent="0.3">
      <c r="A18" s="98"/>
      <c r="B18" s="98"/>
      <c r="C18" s="98"/>
      <c r="D18" s="98"/>
      <c r="E18" s="98"/>
      <c r="F18" s="99"/>
      <c r="G18" s="97"/>
      <c r="H18" s="98" t="s">
        <v>18</v>
      </c>
      <c r="I18" s="99">
        <f>SUMIF(D8:D57,"Vlaams-Brabant",F8:F57)</f>
        <v>0</v>
      </c>
    </row>
    <row r="19" spans="1:9" x14ac:dyDescent="0.3">
      <c r="A19" s="98"/>
      <c r="B19" s="98"/>
      <c r="C19" s="98"/>
      <c r="D19" s="98"/>
      <c r="E19" s="98"/>
      <c r="F19" s="99"/>
      <c r="G19" s="97"/>
      <c r="H19" s="98" t="s">
        <v>19</v>
      </c>
      <c r="I19" s="99">
        <f>SUMIF(D8:D57,"West-Vlaanderen",F8:F57)</f>
        <v>0</v>
      </c>
    </row>
    <row r="20" spans="1:9" x14ac:dyDescent="0.3">
      <c r="A20" s="98"/>
      <c r="B20" s="98"/>
      <c r="C20" s="98"/>
      <c r="D20" s="98"/>
      <c r="E20" s="98"/>
      <c r="F20" s="99"/>
      <c r="G20" s="97"/>
      <c r="H20" s="103" t="s">
        <v>40</v>
      </c>
      <c r="I20" s="101">
        <f>SUM(I15:I19)</f>
        <v>0</v>
      </c>
    </row>
    <row r="21" spans="1:9" x14ac:dyDescent="0.3">
      <c r="A21" s="98"/>
      <c r="B21" s="98"/>
      <c r="C21" s="98"/>
      <c r="D21" s="98"/>
      <c r="E21" s="98"/>
      <c r="F21" s="99"/>
      <c r="G21" s="97"/>
      <c r="H21" s="98" t="s">
        <v>21</v>
      </c>
      <c r="I21" s="99">
        <f>SUMIF(D8:D57,"Brussel",F8:F57)</f>
        <v>0</v>
      </c>
    </row>
    <row r="22" spans="1:9" x14ac:dyDescent="0.3">
      <c r="A22" s="98"/>
      <c r="B22" s="98"/>
      <c r="C22" s="98"/>
      <c r="D22" s="98"/>
      <c r="E22" s="98"/>
      <c r="F22" s="99"/>
      <c r="G22" s="97"/>
      <c r="H22" s="103" t="s">
        <v>22</v>
      </c>
      <c r="I22" s="101">
        <f>SUM(I20:I21)</f>
        <v>0</v>
      </c>
    </row>
    <row r="23" spans="1:9" x14ac:dyDescent="0.3">
      <c r="A23" s="128"/>
      <c r="B23" s="98"/>
      <c r="C23" s="98"/>
      <c r="D23" s="98"/>
      <c r="E23" s="98"/>
      <c r="F23" s="99"/>
      <c r="G23" s="97"/>
      <c r="H23" s="97"/>
      <c r="I23" s="97"/>
    </row>
    <row r="24" spans="1:9" x14ac:dyDescent="0.3">
      <c r="A24" s="98"/>
      <c r="B24" s="98"/>
      <c r="C24" s="98"/>
      <c r="D24" s="98"/>
      <c r="E24" s="98"/>
      <c r="F24" s="99"/>
      <c r="G24" s="97"/>
      <c r="H24" s="97"/>
      <c r="I24" s="97"/>
    </row>
    <row r="25" spans="1:9" x14ac:dyDescent="0.3">
      <c r="A25" s="98"/>
      <c r="B25" s="98"/>
      <c r="C25" s="98"/>
      <c r="D25" s="98"/>
      <c r="E25" s="98"/>
      <c r="F25" s="99"/>
      <c r="G25" s="97"/>
      <c r="H25" s="97"/>
      <c r="I25" s="97"/>
    </row>
    <row r="26" spans="1:9" x14ac:dyDescent="0.3">
      <c r="A26" s="98"/>
      <c r="B26" s="98"/>
      <c r="C26" s="98"/>
      <c r="D26" s="98"/>
      <c r="E26" s="98"/>
      <c r="F26" s="99"/>
      <c r="G26" s="97"/>
      <c r="H26" s="97"/>
      <c r="I26" s="97"/>
    </row>
    <row r="27" spans="1:9" x14ac:dyDescent="0.3">
      <c r="A27" s="98"/>
      <c r="B27" s="98"/>
      <c r="C27" s="98"/>
      <c r="D27" s="98"/>
      <c r="E27" s="98"/>
      <c r="F27" s="99"/>
      <c r="G27" s="97"/>
      <c r="H27" s="97"/>
      <c r="I27" s="97"/>
    </row>
    <row r="28" spans="1:9" x14ac:dyDescent="0.3">
      <c r="A28" s="98"/>
      <c r="B28" s="98"/>
      <c r="C28" s="98"/>
      <c r="D28" s="98"/>
      <c r="E28" s="98"/>
      <c r="F28" s="99"/>
      <c r="G28" s="97"/>
      <c r="H28" s="97"/>
      <c r="I28" s="97"/>
    </row>
    <row r="29" spans="1:9" x14ac:dyDescent="0.3">
      <c r="A29" s="98"/>
      <c r="B29" s="98"/>
      <c r="C29" s="98"/>
      <c r="D29" s="98"/>
      <c r="E29" s="98"/>
      <c r="F29" s="99"/>
      <c r="G29" s="97"/>
      <c r="H29" s="97"/>
      <c r="I29" s="97"/>
    </row>
    <row r="30" spans="1:9" x14ac:dyDescent="0.3">
      <c r="A30" s="98"/>
      <c r="B30" s="98"/>
      <c r="C30" s="98"/>
      <c r="D30" s="98"/>
      <c r="E30" s="98"/>
      <c r="F30" s="99"/>
      <c r="G30" s="97"/>
      <c r="H30" s="97"/>
      <c r="I30" s="97"/>
    </row>
    <row r="31" spans="1:9" x14ac:dyDescent="0.3">
      <c r="A31" s="98"/>
      <c r="B31" s="98"/>
      <c r="C31" s="98"/>
      <c r="D31" s="98"/>
      <c r="E31" s="98"/>
      <c r="F31" s="99"/>
      <c r="G31" s="97"/>
      <c r="H31" s="97"/>
      <c r="I31" s="97"/>
    </row>
    <row r="32" spans="1:9" x14ac:dyDescent="0.3">
      <c r="A32" s="98"/>
      <c r="B32" s="98"/>
      <c r="C32" s="98"/>
      <c r="D32" s="98"/>
      <c r="E32" s="98"/>
      <c r="F32" s="99"/>
      <c r="G32" s="97"/>
      <c r="H32" s="97"/>
      <c r="I32" s="97"/>
    </row>
    <row r="33" spans="1:9" x14ac:dyDescent="0.3">
      <c r="A33" s="98"/>
      <c r="B33" s="98"/>
      <c r="C33" s="98"/>
      <c r="D33" s="98"/>
      <c r="E33" s="98"/>
      <c r="F33" s="99"/>
      <c r="G33" s="97"/>
      <c r="H33" s="97"/>
      <c r="I33" s="97"/>
    </row>
    <row r="34" spans="1:9" x14ac:dyDescent="0.3">
      <c r="A34" s="98"/>
      <c r="B34" s="98"/>
      <c r="C34" s="98"/>
      <c r="D34" s="98"/>
      <c r="E34" s="98"/>
      <c r="F34" s="99"/>
      <c r="G34" s="97"/>
      <c r="H34" s="97"/>
      <c r="I34" s="97"/>
    </row>
    <row r="35" spans="1:9" x14ac:dyDescent="0.3">
      <c r="A35" s="98"/>
      <c r="B35" s="98"/>
      <c r="C35" s="98"/>
      <c r="D35" s="98"/>
      <c r="E35" s="98"/>
      <c r="F35" s="99"/>
      <c r="G35" s="97"/>
      <c r="H35" s="97"/>
      <c r="I35" s="97"/>
    </row>
    <row r="36" spans="1:9" x14ac:dyDescent="0.3">
      <c r="A36" s="98"/>
      <c r="B36" s="98"/>
      <c r="C36" s="98"/>
      <c r="D36" s="98"/>
      <c r="E36" s="98"/>
      <c r="F36" s="99"/>
      <c r="G36" s="97"/>
      <c r="H36" s="97"/>
      <c r="I36" s="97"/>
    </row>
    <row r="37" spans="1:9" x14ac:dyDescent="0.3">
      <c r="A37" s="98"/>
      <c r="B37" s="98"/>
      <c r="C37" s="98"/>
      <c r="D37" s="98"/>
      <c r="E37" s="98"/>
      <c r="F37" s="99"/>
      <c r="G37" s="97"/>
      <c r="H37" s="97"/>
      <c r="I37" s="97"/>
    </row>
    <row r="38" spans="1:9" x14ac:dyDescent="0.3">
      <c r="A38" s="98"/>
      <c r="B38" s="98"/>
      <c r="C38" s="98"/>
      <c r="D38" s="98"/>
      <c r="E38" s="98"/>
      <c r="F38" s="99"/>
      <c r="G38" s="97"/>
      <c r="H38" s="97"/>
      <c r="I38" s="97"/>
    </row>
    <row r="39" spans="1:9" x14ac:dyDescent="0.3">
      <c r="A39" s="98"/>
      <c r="B39" s="98"/>
      <c r="C39" s="98"/>
      <c r="D39" s="98"/>
      <c r="E39" s="98"/>
      <c r="F39" s="99"/>
      <c r="G39" s="97"/>
      <c r="H39" s="97"/>
      <c r="I39" s="97"/>
    </row>
    <row r="40" spans="1:9" x14ac:dyDescent="0.3">
      <c r="A40" s="98"/>
      <c r="B40" s="98"/>
      <c r="C40" s="98"/>
      <c r="D40" s="98"/>
      <c r="E40" s="98"/>
      <c r="F40" s="99"/>
      <c r="G40" s="97"/>
      <c r="H40" s="97"/>
      <c r="I40" s="97"/>
    </row>
    <row r="41" spans="1:9" x14ac:dyDescent="0.3">
      <c r="A41" s="98"/>
      <c r="B41" s="98"/>
      <c r="C41" s="98"/>
      <c r="D41" s="98"/>
      <c r="E41" s="98"/>
      <c r="F41" s="99"/>
      <c r="G41" s="97"/>
      <c r="H41" s="97"/>
      <c r="I41" s="97"/>
    </row>
    <row r="42" spans="1:9" x14ac:dyDescent="0.3">
      <c r="A42" s="98"/>
      <c r="B42" s="98"/>
      <c r="C42" s="98"/>
      <c r="D42" s="98"/>
      <c r="E42" s="98"/>
      <c r="F42" s="99"/>
      <c r="G42" s="97"/>
      <c r="H42" s="97"/>
      <c r="I42" s="97"/>
    </row>
    <row r="43" spans="1:9" x14ac:dyDescent="0.3">
      <c r="A43" s="98"/>
      <c r="B43" s="98"/>
      <c r="C43" s="98"/>
      <c r="D43" s="98"/>
      <c r="E43" s="98"/>
      <c r="F43" s="99"/>
      <c r="G43" s="97"/>
      <c r="H43" s="97"/>
      <c r="I43" s="97"/>
    </row>
    <row r="44" spans="1:9" x14ac:dyDescent="0.3">
      <c r="A44" s="98"/>
      <c r="B44" s="98"/>
      <c r="C44" s="98"/>
      <c r="D44" s="98"/>
      <c r="E44" s="98"/>
      <c r="F44" s="99"/>
      <c r="G44" s="97"/>
      <c r="H44" s="97"/>
      <c r="I44" s="97"/>
    </row>
    <row r="45" spans="1:9" x14ac:dyDescent="0.3">
      <c r="A45" s="98"/>
      <c r="B45" s="98"/>
      <c r="C45" s="98"/>
      <c r="D45" s="98"/>
      <c r="E45" s="98"/>
      <c r="F45" s="99"/>
      <c r="G45" s="97"/>
      <c r="H45" s="97"/>
      <c r="I45" s="97"/>
    </row>
    <row r="46" spans="1:9" x14ac:dyDescent="0.3">
      <c r="A46" s="98"/>
      <c r="B46" s="98"/>
      <c r="C46" s="98"/>
      <c r="D46" s="98"/>
      <c r="E46" s="98"/>
      <c r="F46" s="99"/>
      <c r="G46" s="97"/>
      <c r="H46" s="97"/>
      <c r="I46" s="97"/>
    </row>
    <row r="47" spans="1:9" x14ac:dyDescent="0.3">
      <c r="A47" s="98"/>
      <c r="B47" s="98"/>
      <c r="C47" s="98"/>
      <c r="D47" s="98"/>
      <c r="E47" s="98"/>
      <c r="F47" s="99"/>
      <c r="G47" s="97"/>
      <c r="H47" s="97"/>
      <c r="I47" s="97"/>
    </row>
    <row r="48" spans="1:9" x14ac:dyDescent="0.3">
      <c r="A48" s="98"/>
      <c r="B48" s="98"/>
      <c r="C48" s="98"/>
      <c r="D48" s="98"/>
      <c r="E48" s="98"/>
      <c r="F48" s="99"/>
      <c r="G48" s="97"/>
      <c r="H48" s="97"/>
      <c r="I48" s="97"/>
    </row>
    <row r="49" spans="1:9" x14ac:dyDescent="0.3">
      <c r="A49" s="98"/>
      <c r="B49" s="98"/>
      <c r="C49" s="98"/>
      <c r="D49" s="98"/>
      <c r="E49" s="98"/>
      <c r="F49" s="99"/>
      <c r="G49" s="97"/>
      <c r="H49" s="97"/>
      <c r="I49" s="97"/>
    </row>
    <row r="50" spans="1:9" x14ac:dyDescent="0.3">
      <c r="A50" s="98"/>
      <c r="B50" s="98"/>
      <c r="C50" s="98"/>
      <c r="D50" s="98"/>
      <c r="E50" s="98"/>
      <c r="F50" s="99"/>
      <c r="G50" s="97"/>
      <c r="H50" s="97"/>
      <c r="I50" s="97"/>
    </row>
    <row r="51" spans="1:9" x14ac:dyDescent="0.3">
      <c r="A51" s="98"/>
      <c r="B51" s="98"/>
      <c r="C51" s="98"/>
      <c r="D51" s="98"/>
      <c r="E51" s="98"/>
      <c r="F51" s="99"/>
      <c r="G51" s="97"/>
      <c r="H51" s="97"/>
      <c r="I51" s="97"/>
    </row>
    <row r="52" spans="1:9" x14ac:dyDescent="0.3">
      <c r="A52" s="98"/>
      <c r="B52" s="98"/>
      <c r="C52" s="98"/>
      <c r="D52" s="98"/>
      <c r="E52" s="98"/>
      <c r="F52" s="99"/>
      <c r="G52" s="97"/>
      <c r="H52" s="97"/>
      <c r="I52" s="97"/>
    </row>
    <row r="53" spans="1:9" x14ac:dyDescent="0.3">
      <c r="A53" s="98"/>
      <c r="B53" s="98"/>
      <c r="C53" s="98"/>
      <c r="D53" s="98"/>
      <c r="E53" s="98"/>
      <c r="F53" s="99"/>
      <c r="G53" s="97"/>
      <c r="H53" s="97"/>
      <c r="I53" s="97"/>
    </row>
    <row r="54" spans="1:9" x14ac:dyDescent="0.3">
      <c r="A54" s="98"/>
      <c r="B54" s="98"/>
      <c r="C54" s="98"/>
      <c r="D54" s="98"/>
      <c r="E54" s="98"/>
      <c r="F54" s="99"/>
      <c r="G54" s="97"/>
      <c r="H54" s="97"/>
      <c r="I54" s="97"/>
    </row>
    <row r="55" spans="1:9" x14ac:dyDescent="0.3">
      <c r="A55" s="98"/>
      <c r="B55" s="98"/>
      <c r="C55" s="98"/>
      <c r="D55" s="98"/>
      <c r="E55" s="98"/>
      <c r="F55" s="99"/>
      <c r="G55" s="97"/>
    </row>
    <row r="56" spans="1:9" x14ac:dyDescent="0.3">
      <c r="A56" s="98"/>
      <c r="B56" s="98"/>
      <c r="C56" s="98"/>
      <c r="D56" s="98"/>
      <c r="E56" s="98"/>
      <c r="F56" s="99"/>
      <c r="G56" s="97"/>
    </row>
    <row r="57" spans="1:9" x14ac:dyDescent="0.3">
      <c r="A57" s="98"/>
      <c r="B57" s="98"/>
      <c r="C57" s="98"/>
      <c r="D57" s="98"/>
      <c r="E57" s="98"/>
      <c r="F57" s="99"/>
      <c r="G57" s="97"/>
    </row>
    <row r="58" spans="1:9" ht="15.6" x14ac:dyDescent="0.3">
      <c r="C58" s="205" t="s">
        <v>13</v>
      </c>
      <c r="D58" s="205"/>
      <c r="E58" s="205"/>
      <c r="F58" s="12">
        <f>SUM(F8:F57)</f>
        <v>0</v>
      </c>
    </row>
  </sheetData>
  <mergeCells count="6">
    <mergeCell ref="C58:E58"/>
    <mergeCell ref="A1:I1"/>
    <mergeCell ref="A2:I2"/>
    <mergeCell ref="A3:I3"/>
    <mergeCell ref="A4:I4"/>
    <mergeCell ref="A5:I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AA49-65AF-41FA-9D4D-E970B898C2DB}">
  <dimension ref="A1:I99"/>
  <sheetViews>
    <sheetView workbookViewId="0">
      <selection sqref="A1:H1"/>
    </sheetView>
  </sheetViews>
  <sheetFormatPr defaultRowHeight="14.4" x14ac:dyDescent="0.3"/>
  <cols>
    <col min="1" max="1" width="6.88671875" bestFit="1" customWidth="1"/>
    <col min="2" max="2" width="4.77734375" bestFit="1" customWidth="1"/>
    <col min="3" max="3" width="53.21875" bestFit="1" customWidth="1"/>
    <col min="4" max="4" width="14.44140625" bestFit="1" customWidth="1"/>
    <col min="5" max="5" width="16.6640625" bestFit="1" customWidth="1"/>
    <col min="6" max="6" width="15.109375" customWidth="1"/>
    <col min="8" max="8" width="20" bestFit="1" customWidth="1"/>
    <col min="9" max="9" width="14.109375" bestFit="1" customWidth="1"/>
  </cols>
  <sheetData>
    <row r="1" spans="1:9" ht="22.8" customHeight="1" x14ac:dyDescent="0.3">
      <c r="A1" s="218" t="s">
        <v>666</v>
      </c>
      <c r="B1" s="218"/>
      <c r="C1" s="218"/>
      <c r="D1" s="218"/>
      <c r="E1" s="218"/>
      <c r="F1" s="218"/>
      <c r="G1" s="218"/>
      <c r="H1" s="218"/>
      <c r="I1" s="127"/>
    </row>
    <row r="2" spans="1:9" ht="60" customHeight="1" x14ac:dyDescent="0.3">
      <c r="A2" s="202" t="s">
        <v>137</v>
      </c>
      <c r="B2" s="203"/>
      <c r="C2" s="203"/>
      <c r="D2" s="203"/>
      <c r="E2" s="203"/>
      <c r="F2" s="203"/>
      <c r="G2" s="203"/>
      <c r="H2" s="204"/>
      <c r="I2" s="127"/>
    </row>
    <row r="3" spans="1:9" x14ac:dyDescent="0.3">
      <c r="A3" s="95" t="s">
        <v>37</v>
      </c>
      <c r="B3" s="95" t="s">
        <v>38</v>
      </c>
      <c r="C3" s="95" t="s">
        <v>4</v>
      </c>
      <c r="D3" s="95" t="s">
        <v>1</v>
      </c>
      <c r="E3" s="95" t="s">
        <v>23</v>
      </c>
      <c r="F3" s="96">
        <v>2024</v>
      </c>
      <c r="G3" s="97"/>
      <c r="H3" s="95" t="s">
        <v>28</v>
      </c>
      <c r="I3" s="96">
        <v>2024</v>
      </c>
    </row>
    <row r="4" spans="1:9" x14ac:dyDescent="0.3">
      <c r="A4" s="98"/>
      <c r="B4" s="98"/>
      <c r="C4" s="98"/>
      <c r="D4" s="98"/>
      <c r="E4" s="98"/>
      <c r="F4" s="99"/>
      <c r="G4" s="97"/>
      <c r="H4" s="98" t="s">
        <v>29</v>
      </c>
      <c r="I4" s="99">
        <f>SUMIF(B4:B53,"AZ",F4:F53)</f>
        <v>0</v>
      </c>
    </row>
    <row r="5" spans="1:9" x14ac:dyDescent="0.3">
      <c r="A5" s="98"/>
      <c r="B5" s="98"/>
      <c r="C5" s="98"/>
      <c r="D5" s="98"/>
      <c r="E5" s="98"/>
      <c r="F5" s="99"/>
      <c r="G5" s="97"/>
      <c r="H5" s="98" t="s">
        <v>30</v>
      </c>
      <c r="I5" s="99">
        <f>SUMIF(B4:B53,"UZ",F4:F53)</f>
        <v>0</v>
      </c>
    </row>
    <row r="6" spans="1:9" x14ac:dyDescent="0.3">
      <c r="A6" s="98"/>
      <c r="B6" s="98"/>
      <c r="C6" s="98"/>
      <c r="D6" s="98"/>
      <c r="E6" s="98"/>
      <c r="F6" s="99"/>
      <c r="G6" s="97"/>
      <c r="H6" s="98" t="s">
        <v>31</v>
      </c>
      <c r="I6" s="98">
        <f>SUMIF(B4:B53,"PZ",F4:F53)</f>
        <v>0</v>
      </c>
    </row>
    <row r="7" spans="1:9" x14ac:dyDescent="0.3">
      <c r="A7" s="98"/>
      <c r="B7" s="98"/>
      <c r="C7" s="98"/>
      <c r="D7" s="98"/>
      <c r="E7" s="98"/>
      <c r="F7" s="99"/>
      <c r="G7" s="97"/>
      <c r="H7" s="98" t="s">
        <v>32</v>
      </c>
      <c r="I7" s="98">
        <f>SUMIF(B4:B53,"RZ",F4:F53)</f>
        <v>0</v>
      </c>
    </row>
    <row r="8" spans="1:9" x14ac:dyDescent="0.3">
      <c r="A8" s="98"/>
      <c r="B8" s="98"/>
      <c r="C8" s="98"/>
      <c r="D8" s="98"/>
      <c r="E8" s="98"/>
      <c r="F8" s="99"/>
      <c r="G8" s="97"/>
      <c r="H8" s="100" t="s">
        <v>39</v>
      </c>
      <c r="I8" s="101">
        <f>SUM(I4:I7)</f>
        <v>0</v>
      </c>
    </row>
    <row r="9" spans="1:9" x14ac:dyDescent="0.3">
      <c r="A9" s="98"/>
      <c r="B9" s="98"/>
      <c r="C9" s="98"/>
      <c r="D9" s="98"/>
      <c r="E9" s="98"/>
      <c r="F9" s="99"/>
      <c r="G9" s="97"/>
      <c r="H9" s="97"/>
      <c r="I9" s="97"/>
    </row>
    <row r="10" spans="1:9" x14ac:dyDescent="0.3">
      <c r="A10" s="98"/>
      <c r="B10" s="98"/>
      <c r="C10" s="98"/>
      <c r="D10" s="98"/>
      <c r="E10" s="98"/>
      <c r="F10" s="99"/>
      <c r="G10" s="97"/>
      <c r="H10" s="102" t="s">
        <v>14</v>
      </c>
      <c r="I10" s="96">
        <v>2024</v>
      </c>
    </row>
    <row r="11" spans="1:9" x14ac:dyDescent="0.3">
      <c r="A11" s="98"/>
      <c r="B11" s="98"/>
      <c r="C11" s="98"/>
      <c r="D11" s="98"/>
      <c r="E11" s="98"/>
      <c r="F11" s="99"/>
      <c r="G11" s="97"/>
      <c r="H11" s="98" t="s">
        <v>15</v>
      </c>
      <c r="I11" s="99">
        <f>SUMIF(D4:D53,"Antwerpen",F4:F53)</f>
        <v>0</v>
      </c>
    </row>
    <row r="12" spans="1:9" x14ac:dyDescent="0.3">
      <c r="A12" s="98"/>
      <c r="B12" s="98"/>
      <c r="C12" s="98"/>
      <c r="D12" s="98"/>
      <c r="E12" s="98"/>
      <c r="F12" s="99"/>
      <c r="G12" s="97"/>
      <c r="H12" s="98" t="s">
        <v>16</v>
      </c>
      <c r="I12" s="99">
        <f>SUMIF(D4:D53,"Limburg",F4:F53)</f>
        <v>0</v>
      </c>
    </row>
    <row r="13" spans="1:9" x14ac:dyDescent="0.3">
      <c r="A13" s="98"/>
      <c r="B13" s="98"/>
      <c r="C13" s="98"/>
      <c r="D13" s="98"/>
      <c r="E13" s="98"/>
      <c r="F13" s="99"/>
      <c r="G13" s="97"/>
      <c r="H13" s="98" t="s">
        <v>17</v>
      </c>
      <c r="I13" s="99">
        <f>SUMIF(D4:D53,"Oost-Vlaanderen",F4:F53)</f>
        <v>0</v>
      </c>
    </row>
    <row r="14" spans="1:9" x14ac:dyDescent="0.3">
      <c r="A14" s="98"/>
      <c r="B14" s="98"/>
      <c r="C14" s="98"/>
      <c r="D14" s="98"/>
      <c r="E14" s="98"/>
      <c r="F14" s="99"/>
      <c r="G14" s="97"/>
      <c r="H14" s="98" t="s">
        <v>18</v>
      </c>
      <c r="I14" s="99">
        <f>SUMIF(D4:D53,"Vlaams-Brabant",F4:F53)</f>
        <v>0</v>
      </c>
    </row>
    <row r="15" spans="1:9" x14ac:dyDescent="0.3">
      <c r="A15" s="98"/>
      <c r="B15" s="98"/>
      <c r="C15" s="98"/>
      <c r="D15" s="98"/>
      <c r="E15" s="98"/>
      <c r="F15" s="99"/>
      <c r="G15" s="97"/>
      <c r="H15" s="98" t="s">
        <v>19</v>
      </c>
      <c r="I15" s="99">
        <f>SUMIF(D4:D53,"West-Vlaanderen",F4:F53)</f>
        <v>0</v>
      </c>
    </row>
    <row r="16" spans="1:9" x14ac:dyDescent="0.3">
      <c r="A16" s="98"/>
      <c r="B16" s="98"/>
      <c r="C16" s="98"/>
      <c r="D16" s="98"/>
      <c r="E16" s="98"/>
      <c r="F16" s="99"/>
      <c r="G16" s="97"/>
      <c r="H16" s="103" t="s">
        <v>40</v>
      </c>
      <c r="I16" s="101">
        <f>SUM(I11:I15)</f>
        <v>0</v>
      </c>
    </row>
    <row r="17" spans="1:9" x14ac:dyDescent="0.3">
      <c r="A17" s="98"/>
      <c r="B17" s="98"/>
      <c r="C17" s="98"/>
      <c r="D17" s="98"/>
      <c r="E17" s="98"/>
      <c r="F17" s="99"/>
      <c r="G17" s="97"/>
      <c r="H17" s="98" t="s">
        <v>21</v>
      </c>
      <c r="I17" s="99">
        <f>SUMIF(D4:D53,"Brussel",F4:F53)</f>
        <v>0</v>
      </c>
    </row>
    <row r="18" spans="1:9" x14ac:dyDescent="0.3">
      <c r="A18" s="98"/>
      <c r="B18" s="98"/>
      <c r="C18" s="98"/>
      <c r="D18" s="98"/>
      <c r="E18" s="98"/>
      <c r="F18" s="99"/>
      <c r="G18" s="97"/>
      <c r="H18" s="103" t="s">
        <v>22</v>
      </c>
      <c r="I18" s="101">
        <f>SUM(I16:I17)</f>
        <v>0</v>
      </c>
    </row>
    <row r="19" spans="1:9" x14ac:dyDescent="0.3">
      <c r="A19" s="98"/>
      <c r="B19" s="98"/>
      <c r="C19" s="98"/>
      <c r="D19" s="98"/>
      <c r="E19" s="98"/>
      <c r="F19" s="99"/>
      <c r="G19" s="97"/>
      <c r="H19" s="97"/>
      <c r="I19" s="97"/>
    </row>
    <row r="20" spans="1:9" x14ac:dyDescent="0.3">
      <c r="A20" s="98"/>
      <c r="B20" s="98"/>
      <c r="C20" s="98"/>
      <c r="D20" s="98"/>
      <c r="E20" s="98"/>
      <c r="F20" s="99"/>
      <c r="G20" s="97"/>
      <c r="H20" s="97"/>
      <c r="I20" s="97"/>
    </row>
    <row r="21" spans="1:9" x14ac:dyDescent="0.3">
      <c r="A21" s="98"/>
      <c r="B21" s="98"/>
      <c r="C21" s="98"/>
      <c r="D21" s="98"/>
      <c r="E21" s="98"/>
      <c r="F21" s="99"/>
      <c r="G21" s="97"/>
      <c r="H21" s="97"/>
      <c r="I21" s="97"/>
    </row>
    <row r="22" spans="1:9" x14ac:dyDescent="0.3">
      <c r="A22" s="98"/>
      <c r="B22" s="98"/>
      <c r="C22" s="98"/>
      <c r="D22" s="98"/>
      <c r="E22" s="98"/>
      <c r="F22" s="99"/>
      <c r="G22" s="97"/>
      <c r="H22" s="97"/>
      <c r="I22" s="97"/>
    </row>
    <row r="23" spans="1:9" x14ac:dyDescent="0.3">
      <c r="A23" s="98"/>
      <c r="B23" s="98"/>
      <c r="C23" s="98"/>
      <c r="D23" s="98"/>
      <c r="E23" s="98"/>
      <c r="F23" s="99"/>
      <c r="G23" s="97"/>
      <c r="H23" s="97"/>
      <c r="I23" s="97"/>
    </row>
    <row r="24" spans="1:9" x14ac:dyDescent="0.3">
      <c r="A24" s="98"/>
      <c r="B24" s="98"/>
      <c r="C24" s="98"/>
      <c r="D24" s="98"/>
      <c r="E24" s="98"/>
      <c r="F24" s="99"/>
      <c r="G24" s="97"/>
      <c r="H24" s="97"/>
      <c r="I24" s="97"/>
    </row>
    <row r="25" spans="1:9" x14ac:dyDescent="0.3">
      <c r="A25" s="98"/>
      <c r="B25" s="98"/>
      <c r="C25" s="98"/>
      <c r="D25" s="98"/>
      <c r="E25" s="98"/>
      <c r="F25" s="99"/>
      <c r="G25" s="97"/>
      <c r="H25" s="97"/>
      <c r="I25" s="97"/>
    </row>
    <row r="26" spans="1:9" x14ac:dyDescent="0.3">
      <c r="A26" s="98"/>
      <c r="B26" s="98"/>
      <c r="C26" s="98"/>
      <c r="D26" s="98"/>
      <c r="E26" s="98"/>
      <c r="F26" s="99"/>
      <c r="G26" s="97"/>
      <c r="H26" s="97"/>
      <c r="I26" s="97"/>
    </row>
    <row r="27" spans="1:9" x14ac:dyDescent="0.3">
      <c r="A27" s="98"/>
      <c r="B27" s="98"/>
      <c r="C27" s="98"/>
      <c r="D27" s="98"/>
      <c r="E27" s="98"/>
      <c r="F27" s="99"/>
      <c r="G27" s="97"/>
      <c r="H27" s="97"/>
      <c r="I27" s="97"/>
    </row>
    <row r="28" spans="1:9" x14ac:dyDescent="0.3">
      <c r="A28" s="98"/>
      <c r="B28" s="98"/>
      <c r="C28" s="98"/>
      <c r="D28" s="98"/>
      <c r="E28" s="98"/>
      <c r="F28" s="99"/>
      <c r="G28" s="97"/>
      <c r="H28" s="97"/>
      <c r="I28" s="97"/>
    </row>
    <row r="29" spans="1:9" x14ac:dyDescent="0.3">
      <c r="A29" s="98"/>
      <c r="B29" s="98"/>
      <c r="C29" s="98"/>
      <c r="D29" s="98"/>
      <c r="E29" s="98"/>
      <c r="F29" s="99"/>
      <c r="G29" s="97"/>
      <c r="H29" s="97"/>
      <c r="I29" s="97"/>
    </row>
    <row r="30" spans="1:9" x14ac:dyDescent="0.3">
      <c r="A30" s="98"/>
      <c r="B30" s="98"/>
      <c r="C30" s="98"/>
      <c r="D30" s="98"/>
      <c r="E30" s="98"/>
      <c r="F30" s="99"/>
      <c r="G30" s="97"/>
      <c r="H30" s="97"/>
      <c r="I30" s="97"/>
    </row>
    <row r="31" spans="1:9" x14ac:dyDescent="0.3">
      <c r="A31" s="98"/>
      <c r="B31" s="98"/>
      <c r="C31" s="98"/>
      <c r="D31" s="98"/>
      <c r="E31" s="98"/>
      <c r="F31" s="99"/>
      <c r="G31" s="97"/>
      <c r="H31" s="97"/>
      <c r="I31" s="97"/>
    </row>
    <row r="32" spans="1:9" x14ac:dyDescent="0.3">
      <c r="A32" s="98"/>
      <c r="B32" s="98"/>
      <c r="C32" s="98"/>
      <c r="D32" s="98"/>
      <c r="E32" s="98"/>
      <c r="F32" s="99"/>
      <c r="G32" s="97"/>
      <c r="H32" s="97"/>
      <c r="I32" s="97"/>
    </row>
    <row r="33" spans="1:9" x14ac:dyDescent="0.3">
      <c r="A33" s="98"/>
      <c r="B33" s="98"/>
      <c r="C33" s="98"/>
      <c r="D33" s="98"/>
      <c r="E33" s="98"/>
      <c r="F33" s="99"/>
      <c r="G33" s="97"/>
      <c r="H33" s="97"/>
      <c r="I33" s="97"/>
    </row>
    <row r="34" spans="1:9" x14ac:dyDescent="0.3">
      <c r="A34" s="98"/>
      <c r="B34" s="98"/>
      <c r="C34" s="98"/>
      <c r="D34" s="98"/>
      <c r="E34" s="98"/>
      <c r="F34" s="99"/>
      <c r="G34" s="97"/>
      <c r="H34" s="97"/>
      <c r="I34" s="97"/>
    </row>
    <row r="35" spans="1:9" x14ac:dyDescent="0.3">
      <c r="A35" s="98"/>
      <c r="B35" s="98"/>
      <c r="C35" s="98"/>
      <c r="D35" s="98"/>
      <c r="E35" s="98"/>
      <c r="F35" s="99"/>
      <c r="G35" s="97"/>
      <c r="H35" s="97"/>
      <c r="I35" s="97"/>
    </row>
    <row r="36" spans="1:9" x14ac:dyDescent="0.3">
      <c r="A36" s="98"/>
      <c r="B36" s="98"/>
      <c r="C36" s="98"/>
      <c r="D36" s="98"/>
      <c r="E36" s="98"/>
      <c r="F36" s="99"/>
      <c r="G36" s="97"/>
      <c r="H36" s="97"/>
      <c r="I36" s="97"/>
    </row>
    <row r="37" spans="1:9" x14ac:dyDescent="0.3">
      <c r="A37" s="98"/>
      <c r="B37" s="98"/>
      <c r="C37" s="98"/>
      <c r="D37" s="98"/>
      <c r="E37" s="98"/>
      <c r="F37" s="99"/>
      <c r="G37" s="97"/>
      <c r="H37" s="97"/>
      <c r="I37" s="97"/>
    </row>
    <row r="38" spans="1:9" x14ac:dyDescent="0.3">
      <c r="A38" s="128"/>
      <c r="B38" s="98"/>
      <c r="C38" s="98"/>
      <c r="D38" s="98"/>
      <c r="E38" s="98"/>
      <c r="F38" s="99"/>
      <c r="G38" s="97"/>
      <c r="H38" s="97"/>
      <c r="I38" s="97"/>
    </row>
    <row r="39" spans="1:9" x14ac:dyDescent="0.3">
      <c r="A39" s="98"/>
      <c r="B39" s="98"/>
      <c r="C39" s="98"/>
      <c r="D39" s="98"/>
      <c r="E39" s="98"/>
      <c r="F39" s="99"/>
      <c r="G39" s="97"/>
      <c r="H39" s="97"/>
      <c r="I39" s="97"/>
    </row>
    <row r="40" spans="1:9" x14ac:dyDescent="0.3">
      <c r="A40" s="98"/>
      <c r="B40" s="98"/>
      <c r="C40" s="98"/>
      <c r="D40" s="98"/>
      <c r="E40" s="98"/>
      <c r="F40" s="99"/>
      <c r="G40" s="97"/>
      <c r="H40" s="97"/>
      <c r="I40" s="97"/>
    </row>
    <row r="41" spans="1:9" x14ac:dyDescent="0.3">
      <c r="A41" s="98"/>
      <c r="B41" s="98"/>
      <c r="C41" s="98"/>
      <c r="D41" s="98"/>
      <c r="E41" s="98"/>
      <c r="F41" s="99"/>
      <c r="G41" s="97"/>
      <c r="H41" s="97"/>
      <c r="I41" s="97"/>
    </row>
    <row r="42" spans="1:9" x14ac:dyDescent="0.3">
      <c r="A42" s="98"/>
      <c r="B42" s="98"/>
      <c r="C42" s="98"/>
      <c r="D42" s="98"/>
      <c r="E42" s="98"/>
      <c r="F42" s="99"/>
      <c r="G42" s="97"/>
      <c r="H42" s="97"/>
      <c r="I42" s="97"/>
    </row>
    <row r="43" spans="1:9" x14ac:dyDescent="0.3">
      <c r="A43" s="98"/>
      <c r="B43" s="98"/>
      <c r="C43" s="98"/>
      <c r="D43" s="98"/>
      <c r="E43" s="98"/>
      <c r="F43" s="99"/>
      <c r="G43" s="97"/>
      <c r="H43" s="97"/>
      <c r="I43" s="97"/>
    </row>
    <row r="44" spans="1:9" x14ac:dyDescent="0.3">
      <c r="A44" s="98"/>
      <c r="B44" s="98"/>
      <c r="C44" s="98"/>
      <c r="D44" s="98"/>
      <c r="E44" s="98"/>
      <c r="F44" s="99"/>
      <c r="G44" s="97"/>
      <c r="H44" s="97"/>
      <c r="I44" s="97"/>
    </row>
    <row r="45" spans="1:9" x14ac:dyDescent="0.3">
      <c r="A45" s="98"/>
      <c r="B45" s="98"/>
      <c r="C45" s="98"/>
      <c r="D45" s="98"/>
      <c r="E45" s="98"/>
      <c r="F45" s="99"/>
      <c r="G45" s="97"/>
      <c r="H45" s="97"/>
      <c r="I45" s="97"/>
    </row>
    <row r="46" spans="1:9" x14ac:dyDescent="0.3">
      <c r="A46" s="98"/>
      <c r="B46" s="98"/>
      <c r="C46" s="98"/>
      <c r="D46" s="98"/>
      <c r="E46" s="98"/>
      <c r="F46" s="99"/>
      <c r="G46" s="97"/>
      <c r="H46" s="97"/>
      <c r="I46" s="97"/>
    </row>
    <row r="47" spans="1:9" x14ac:dyDescent="0.3">
      <c r="A47" s="98"/>
      <c r="B47" s="98"/>
      <c r="C47" s="98"/>
      <c r="D47" s="98"/>
      <c r="E47" s="98"/>
      <c r="F47" s="99"/>
      <c r="G47" s="97"/>
      <c r="H47" s="97"/>
      <c r="I47" s="97"/>
    </row>
    <row r="48" spans="1:9" x14ac:dyDescent="0.3">
      <c r="A48" s="98"/>
      <c r="B48" s="98"/>
      <c r="C48" s="98"/>
      <c r="D48" s="98"/>
      <c r="E48" s="98"/>
      <c r="F48" s="99"/>
      <c r="G48" s="97"/>
      <c r="H48" s="97"/>
      <c r="I48" s="97"/>
    </row>
    <row r="49" spans="1:9" x14ac:dyDescent="0.3">
      <c r="A49" s="98"/>
      <c r="B49" s="98"/>
      <c r="C49" s="98"/>
      <c r="D49" s="98"/>
      <c r="E49" s="98"/>
      <c r="F49" s="99"/>
      <c r="G49" s="97"/>
      <c r="H49" s="97"/>
      <c r="I49" s="97"/>
    </row>
    <row r="50" spans="1:9" x14ac:dyDescent="0.3">
      <c r="A50" s="98"/>
      <c r="B50" s="98"/>
      <c r="C50" s="98"/>
      <c r="D50" s="98"/>
      <c r="E50" s="98"/>
      <c r="F50" s="99"/>
      <c r="G50" s="97"/>
      <c r="H50" s="97"/>
      <c r="I50" s="97"/>
    </row>
    <row r="51" spans="1:9" x14ac:dyDescent="0.3">
      <c r="A51" s="98"/>
      <c r="B51" s="98"/>
      <c r="C51" s="98"/>
      <c r="D51" s="98"/>
      <c r="E51" s="98"/>
      <c r="F51" s="99"/>
      <c r="G51" s="97"/>
      <c r="H51" s="97"/>
      <c r="I51" s="97"/>
    </row>
    <row r="52" spans="1:9" x14ac:dyDescent="0.3">
      <c r="A52" s="98"/>
      <c r="B52" s="98"/>
      <c r="C52" s="98"/>
      <c r="D52" s="98"/>
      <c r="E52" s="98"/>
      <c r="F52" s="99"/>
      <c r="G52" s="97"/>
      <c r="H52" s="97"/>
      <c r="I52" s="97"/>
    </row>
    <row r="53" spans="1:9" x14ac:dyDescent="0.3">
      <c r="A53" s="98"/>
      <c r="B53" s="98"/>
      <c r="C53" s="98"/>
      <c r="D53" s="98"/>
      <c r="E53" s="98"/>
      <c r="F53" s="99"/>
      <c r="G53" s="97"/>
      <c r="H53" s="97"/>
      <c r="I53" s="97"/>
    </row>
    <row r="54" spans="1:9" x14ac:dyDescent="0.3">
      <c r="A54" s="98"/>
      <c r="B54" s="98"/>
      <c r="C54" s="98"/>
      <c r="D54" s="98"/>
      <c r="E54" s="98"/>
      <c r="F54" s="99"/>
      <c r="G54" s="97"/>
      <c r="H54" s="97"/>
      <c r="I54" s="97"/>
    </row>
    <row r="55" spans="1:9" x14ac:dyDescent="0.3">
      <c r="A55" s="98"/>
      <c r="B55" s="98"/>
      <c r="C55" s="98"/>
      <c r="D55" s="98"/>
      <c r="E55" s="98"/>
      <c r="F55" s="99"/>
      <c r="G55" s="97"/>
      <c r="H55" s="97"/>
      <c r="I55" s="97"/>
    </row>
    <row r="56" spans="1:9" x14ac:dyDescent="0.3">
      <c r="A56" s="98"/>
      <c r="B56" s="98"/>
      <c r="C56" s="98"/>
      <c r="D56" s="98"/>
      <c r="E56" s="98"/>
      <c r="F56" s="99"/>
      <c r="G56" s="97"/>
      <c r="H56" s="97"/>
      <c r="I56" s="97"/>
    </row>
    <row r="57" spans="1:9" x14ac:dyDescent="0.3">
      <c r="A57" s="98"/>
      <c r="B57" s="98"/>
      <c r="C57" s="98"/>
      <c r="D57" s="98"/>
      <c r="E57" s="98"/>
      <c r="F57" s="99"/>
      <c r="G57" s="97"/>
      <c r="H57" s="97"/>
      <c r="I57" s="97"/>
    </row>
    <row r="58" spans="1:9" x14ac:dyDescent="0.3">
      <c r="A58" s="98"/>
      <c r="B58" s="98"/>
      <c r="C58" s="98"/>
      <c r="D58" s="98"/>
      <c r="E58" s="98"/>
      <c r="F58" s="99"/>
      <c r="G58" s="97"/>
      <c r="H58" s="97"/>
      <c r="I58" s="97"/>
    </row>
    <row r="59" spans="1:9" x14ac:dyDescent="0.3">
      <c r="A59" s="98"/>
      <c r="B59" s="98"/>
      <c r="C59" s="98"/>
      <c r="D59" s="98"/>
      <c r="E59" s="98"/>
      <c r="F59" s="99"/>
      <c r="G59" s="97"/>
      <c r="H59" s="97"/>
      <c r="I59" s="97"/>
    </row>
    <row r="60" spans="1:9" x14ac:dyDescent="0.3">
      <c r="A60" s="98"/>
      <c r="B60" s="98"/>
      <c r="C60" s="98"/>
      <c r="D60" s="98"/>
      <c r="E60" s="98"/>
      <c r="F60" s="99"/>
      <c r="G60" s="97"/>
      <c r="H60" s="97"/>
      <c r="I60" s="97"/>
    </row>
    <row r="61" spans="1:9" x14ac:dyDescent="0.3">
      <c r="A61" s="98"/>
      <c r="B61" s="98"/>
      <c r="C61" s="98"/>
      <c r="D61" s="98"/>
      <c r="E61" s="98"/>
      <c r="F61" s="99"/>
      <c r="G61" s="97"/>
      <c r="H61" s="97"/>
      <c r="I61" s="97"/>
    </row>
    <row r="62" spans="1:9" x14ac:dyDescent="0.3">
      <c r="A62" s="98"/>
      <c r="B62" s="98"/>
      <c r="C62" s="98"/>
      <c r="D62" s="98"/>
      <c r="E62" s="98"/>
      <c r="F62" s="99"/>
      <c r="G62" s="97"/>
      <c r="H62" s="97"/>
      <c r="I62" s="97"/>
    </row>
    <row r="63" spans="1:9" x14ac:dyDescent="0.3">
      <c r="A63" s="98"/>
      <c r="B63" s="98"/>
      <c r="C63" s="98"/>
      <c r="D63" s="98"/>
      <c r="E63" s="98"/>
      <c r="F63" s="99"/>
      <c r="G63" s="97"/>
      <c r="H63" s="97"/>
      <c r="I63" s="97"/>
    </row>
    <row r="64" spans="1:9" x14ac:dyDescent="0.3">
      <c r="A64" s="98"/>
      <c r="B64" s="98"/>
      <c r="C64" s="98"/>
      <c r="D64" s="98"/>
      <c r="E64" s="98"/>
      <c r="F64" s="99"/>
      <c r="G64" s="97"/>
      <c r="H64" s="97"/>
      <c r="I64" s="97"/>
    </row>
    <row r="65" spans="1:9" x14ac:dyDescent="0.3">
      <c r="A65" s="98"/>
      <c r="B65" s="98"/>
      <c r="C65" s="98"/>
      <c r="D65" s="98"/>
      <c r="E65" s="98"/>
      <c r="F65" s="99"/>
      <c r="G65" s="97"/>
      <c r="H65" s="97"/>
      <c r="I65" s="97"/>
    </row>
    <row r="66" spans="1:9" x14ac:dyDescent="0.3">
      <c r="A66" s="98"/>
      <c r="B66" s="98"/>
      <c r="C66" s="98"/>
      <c r="D66" s="98"/>
      <c r="E66" s="98"/>
      <c r="F66" s="99"/>
      <c r="G66" s="97"/>
      <c r="H66" s="97"/>
      <c r="I66" s="97"/>
    </row>
    <row r="67" spans="1:9" x14ac:dyDescent="0.3">
      <c r="A67" s="98"/>
      <c r="B67" s="98"/>
      <c r="C67" s="98"/>
      <c r="D67" s="98"/>
      <c r="E67" s="98"/>
      <c r="F67" s="99"/>
      <c r="G67" s="97"/>
      <c r="H67" s="97"/>
      <c r="I67" s="97"/>
    </row>
    <row r="68" spans="1:9" x14ac:dyDescent="0.3">
      <c r="A68" s="98"/>
      <c r="B68" s="98"/>
      <c r="C68" s="98"/>
      <c r="D68" s="98"/>
      <c r="E68" s="98"/>
      <c r="F68" s="99"/>
      <c r="G68" s="97"/>
      <c r="H68" s="97"/>
      <c r="I68" s="97"/>
    </row>
    <row r="69" spans="1:9" x14ac:dyDescent="0.3">
      <c r="A69" s="98"/>
      <c r="B69" s="98"/>
      <c r="C69" s="98"/>
      <c r="D69" s="98"/>
      <c r="E69" s="98"/>
      <c r="F69" s="99"/>
      <c r="G69" s="97"/>
      <c r="H69" s="97"/>
      <c r="I69" s="97"/>
    </row>
    <row r="70" spans="1:9" x14ac:dyDescent="0.3">
      <c r="A70" s="98"/>
      <c r="B70" s="98"/>
      <c r="C70" s="98"/>
      <c r="D70" s="98"/>
      <c r="E70" s="98"/>
      <c r="F70" s="99"/>
      <c r="G70" s="97"/>
      <c r="H70" s="97"/>
      <c r="I70" s="97"/>
    </row>
    <row r="71" spans="1:9" x14ac:dyDescent="0.3">
      <c r="A71" s="98"/>
      <c r="B71" s="98"/>
      <c r="C71" s="98"/>
      <c r="D71" s="98"/>
      <c r="E71" s="98"/>
      <c r="F71" s="99"/>
      <c r="G71" s="97"/>
      <c r="H71" s="97"/>
      <c r="I71" s="97"/>
    </row>
    <row r="72" spans="1:9" x14ac:dyDescent="0.3">
      <c r="A72" s="98"/>
      <c r="B72" s="98"/>
      <c r="C72" s="98"/>
      <c r="D72" s="98"/>
      <c r="E72" s="98"/>
      <c r="F72" s="99"/>
      <c r="G72" s="97"/>
      <c r="H72" s="97"/>
      <c r="I72" s="97"/>
    </row>
    <row r="73" spans="1:9" x14ac:dyDescent="0.3">
      <c r="A73" s="98"/>
      <c r="B73" s="98"/>
      <c r="C73" s="98"/>
      <c r="D73" s="98"/>
      <c r="E73" s="98"/>
      <c r="F73" s="99"/>
      <c r="G73" s="97"/>
      <c r="H73" s="97"/>
      <c r="I73" s="97"/>
    </row>
    <row r="74" spans="1:9" x14ac:dyDescent="0.3">
      <c r="A74" s="98"/>
      <c r="B74" s="98"/>
      <c r="C74" s="98"/>
      <c r="D74" s="98"/>
      <c r="E74" s="98"/>
      <c r="F74" s="99"/>
      <c r="G74" s="97"/>
      <c r="H74" s="97"/>
      <c r="I74" s="97"/>
    </row>
    <row r="75" spans="1:9" x14ac:dyDescent="0.3">
      <c r="A75" s="98"/>
      <c r="B75" s="98"/>
      <c r="C75" s="98"/>
      <c r="D75" s="98"/>
      <c r="E75" s="98"/>
      <c r="F75" s="99"/>
      <c r="G75" s="97"/>
      <c r="H75" s="97"/>
      <c r="I75" s="97"/>
    </row>
    <row r="76" spans="1:9" x14ac:dyDescent="0.3">
      <c r="A76" s="98"/>
      <c r="B76" s="98"/>
      <c r="C76" s="98"/>
      <c r="D76" s="98"/>
      <c r="E76" s="98"/>
      <c r="F76" s="99"/>
      <c r="G76" s="97"/>
      <c r="H76" s="97"/>
      <c r="I76" s="97"/>
    </row>
    <row r="77" spans="1:9" x14ac:dyDescent="0.3">
      <c r="A77" s="98"/>
      <c r="B77" s="98"/>
      <c r="C77" s="98"/>
      <c r="D77" s="98"/>
      <c r="E77" s="98"/>
      <c r="F77" s="99"/>
      <c r="G77" s="97"/>
      <c r="H77" s="97"/>
      <c r="I77" s="97"/>
    </row>
    <row r="78" spans="1:9" x14ac:dyDescent="0.3">
      <c r="A78" s="98"/>
      <c r="B78" s="98"/>
      <c r="C78" s="98"/>
      <c r="D78" s="98"/>
      <c r="E78" s="98"/>
      <c r="F78" s="99"/>
      <c r="G78" s="97"/>
      <c r="H78" s="97"/>
      <c r="I78" s="97"/>
    </row>
    <row r="79" spans="1:9" x14ac:dyDescent="0.3">
      <c r="A79" s="98"/>
      <c r="B79" s="98"/>
      <c r="C79" s="98"/>
      <c r="D79" s="98"/>
      <c r="E79" s="98"/>
      <c r="F79" s="99"/>
      <c r="G79" s="97"/>
      <c r="H79" s="97"/>
      <c r="I79" s="97"/>
    </row>
    <row r="80" spans="1:9" x14ac:dyDescent="0.3">
      <c r="A80" s="98"/>
      <c r="B80" s="98"/>
      <c r="C80" s="98"/>
      <c r="D80" s="98"/>
      <c r="E80" s="98"/>
      <c r="F80" s="99"/>
      <c r="G80" s="97"/>
      <c r="H80" s="97"/>
      <c r="I80" s="97"/>
    </row>
    <row r="81" spans="1:9" x14ac:dyDescent="0.3">
      <c r="A81" s="98"/>
      <c r="B81" s="98"/>
      <c r="C81" s="98"/>
      <c r="D81" s="98"/>
      <c r="E81" s="98"/>
      <c r="F81" s="99"/>
      <c r="G81" s="97"/>
      <c r="H81" s="97"/>
      <c r="I81" s="97"/>
    </row>
    <row r="82" spans="1:9" x14ac:dyDescent="0.3">
      <c r="A82" s="98"/>
      <c r="B82" s="98"/>
      <c r="C82" s="98"/>
      <c r="D82" s="98"/>
      <c r="E82" s="98"/>
      <c r="F82" s="99"/>
      <c r="G82" s="97"/>
      <c r="H82" s="97"/>
      <c r="I82" s="97"/>
    </row>
    <row r="83" spans="1:9" x14ac:dyDescent="0.3">
      <c r="A83" s="98"/>
      <c r="B83" s="98"/>
      <c r="C83" s="98"/>
      <c r="D83" s="98"/>
      <c r="E83" s="98"/>
      <c r="F83" s="99"/>
      <c r="G83" s="97"/>
      <c r="H83" s="97"/>
      <c r="I83" s="97"/>
    </row>
    <row r="84" spans="1:9" x14ac:dyDescent="0.3">
      <c r="A84" s="98"/>
      <c r="B84" s="98"/>
      <c r="C84" s="98"/>
      <c r="D84" s="98"/>
      <c r="E84" s="98"/>
      <c r="F84" s="99"/>
      <c r="G84" s="97"/>
      <c r="H84" s="97"/>
      <c r="I84" s="97"/>
    </row>
    <row r="85" spans="1:9" x14ac:dyDescent="0.3">
      <c r="A85" s="98"/>
      <c r="B85" s="98"/>
      <c r="C85" s="98"/>
      <c r="D85" s="98"/>
      <c r="E85" s="98"/>
      <c r="F85" s="99"/>
      <c r="G85" s="97"/>
      <c r="H85" s="97"/>
      <c r="I85" s="97"/>
    </row>
    <row r="86" spans="1:9" x14ac:dyDescent="0.3">
      <c r="A86" s="98"/>
      <c r="B86" s="98"/>
      <c r="C86" s="98"/>
      <c r="D86" s="98"/>
      <c r="E86" s="98"/>
      <c r="F86" s="99"/>
      <c r="G86" s="97"/>
      <c r="H86" s="97"/>
      <c r="I86" s="97"/>
    </row>
    <row r="87" spans="1:9" x14ac:dyDescent="0.3">
      <c r="A87" s="98"/>
      <c r="B87" s="98"/>
      <c r="C87" s="98"/>
      <c r="D87" s="98"/>
      <c r="E87" s="98"/>
      <c r="F87" s="99"/>
      <c r="G87" s="97"/>
      <c r="H87" s="97"/>
      <c r="I87" s="97"/>
    </row>
    <row r="88" spans="1:9" x14ac:dyDescent="0.3">
      <c r="A88" s="98"/>
      <c r="B88" s="98"/>
      <c r="C88" s="98"/>
      <c r="D88" s="98"/>
      <c r="E88" s="98"/>
      <c r="F88" s="99"/>
      <c r="G88" s="97"/>
      <c r="H88" s="97"/>
      <c r="I88" s="97"/>
    </row>
    <row r="89" spans="1:9" x14ac:dyDescent="0.3">
      <c r="A89" s="98"/>
      <c r="B89" s="98"/>
      <c r="C89" s="98"/>
      <c r="D89" s="98"/>
      <c r="E89" s="98"/>
      <c r="F89" s="99"/>
      <c r="G89" s="97"/>
      <c r="H89" s="97"/>
      <c r="I89" s="97"/>
    </row>
    <row r="90" spans="1:9" x14ac:dyDescent="0.3">
      <c r="A90" s="98"/>
      <c r="B90" s="98"/>
      <c r="C90" s="98"/>
      <c r="D90" s="98"/>
      <c r="E90" s="98"/>
      <c r="F90" s="99"/>
      <c r="G90" s="97"/>
      <c r="H90" s="97"/>
      <c r="I90" s="97"/>
    </row>
    <row r="91" spans="1:9" x14ac:dyDescent="0.3">
      <c r="A91" s="98"/>
      <c r="B91" s="98"/>
      <c r="C91" s="98"/>
      <c r="D91" s="98"/>
      <c r="E91" s="98"/>
      <c r="F91" s="99"/>
      <c r="G91" s="97"/>
      <c r="H91" s="97"/>
      <c r="I91" s="97"/>
    </row>
    <row r="92" spans="1:9" x14ac:dyDescent="0.3">
      <c r="A92" s="98"/>
      <c r="B92" s="98"/>
      <c r="C92" s="98"/>
      <c r="D92" s="98"/>
      <c r="E92" s="98"/>
      <c r="F92" s="99"/>
      <c r="G92" s="97"/>
      <c r="H92" s="97"/>
      <c r="I92" s="97"/>
    </row>
    <row r="93" spans="1:9" x14ac:dyDescent="0.3">
      <c r="A93" s="98"/>
      <c r="B93" s="98"/>
      <c r="C93" s="98"/>
      <c r="D93" s="98"/>
      <c r="E93" s="98"/>
      <c r="F93" s="99"/>
      <c r="G93" s="97"/>
      <c r="H93" s="97"/>
      <c r="I93" s="97"/>
    </row>
    <row r="94" spans="1:9" x14ac:dyDescent="0.3">
      <c r="A94" s="98"/>
      <c r="B94" s="98"/>
      <c r="C94" s="98"/>
      <c r="D94" s="98"/>
      <c r="E94" s="98"/>
      <c r="F94" s="99"/>
      <c r="G94" s="97"/>
      <c r="H94" s="97"/>
      <c r="I94" s="97"/>
    </row>
    <row r="95" spans="1:9" ht="15.6" x14ac:dyDescent="0.3">
      <c r="C95" s="205" t="s">
        <v>13</v>
      </c>
      <c r="D95" s="205"/>
      <c r="E95" s="205"/>
      <c r="F95" s="12">
        <f>SUM(F4:F94)</f>
        <v>0</v>
      </c>
    </row>
    <row r="96" spans="1:9" x14ac:dyDescent="0.3">
      <c r="A96" s="97"/>
      <c r="B96" s="219"/>
      <c r="C96" s="219"/>
      <c r="D96" s="97"/>
      <c r="E96" s="97"/>
      <c r="F96" s="97"/>
      <c r="G96" s="97"/>
      <c r="H96" s="97"/>
      <c r="I96" s="97"/>
    </row>
    <row r="97" spans="1:9" x14ac:dyDescent="0.3">
      <c r="A97" s="97"/>
      <c r="B97" s="217"/>
      <c r="C97" s="217"/>
      <c r="D97" s="97"/>
      <c r="E97" s="97"/>
      <c r="F97" s="97"/>
      <c r="G97" s="97"/>
      <c r="H97" s="97"/>
      <c r="I97" s="97"/>
    </row>
    <row r="98" spans="1:9" x14ac:dyDescent="0.3">
      <c r="A98" s="97"/>
      <c r="B98" s="217"/>
      <c r="C98" s="217"/>
      <c r="D98" s="97"/>
      <c r="E98" s="97"/>
      <c r="F98" s="97"/>
      <c r="G98" s="97"/>
      <c r="H98" s="97"/>
      <c r="I98" s="97"/>
    </row>
    <row r="99" spans="1:9" x14ac:dyDescent="0.3">
      <c r="A99" s="97"/>
      <c r="B99" s="217"/>
      <c r="C99" s="217"/>
      <c r="D99" s="97"/>
      <c r="E99" s="97"/>
      <c r="F99" s="97"/>
      <c r="G99" s="97"/>
      <c r="H99" s="97"/>
      <c r="I99" s="97"/>
    </row>
  </sheetData>
  <mergeCells count="7">
    <mergeCell ref="B99:C99"/>
    <mergeCell ref="A1:H1"/>
    <mergeCell ref="A2:H2"/>
    <mergeCell ref="C95:E95"/>
    <mergeCell ref="B96:C96"/>
    <mergeCell ref="B97:C97"/>
    <mergeCell ref="B98:C9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1B3E6-27E0-4704-9267-25A62226DAE1}">
  <dimension ref="A1:L10"/>
  <sheetViews>
    <sheetView zoomScaleNormal="100" workbookViewId="0">
      <selection activeCell="C24" sqref="C24"/>
    </sheetView>
  </sheetViews>
  <sheetFormatPr defaultColWidth="48.88671875" defaultRowHeight="14.4" x14ac:dyDescent="0.3"/>
  <cols>
    <col min="1" max="1" width="15.44140625" customWidth="1"/>
    <col min="2" max="2" width="47.109375" customWidth="1"/>
    <col min="5" max="5" width="33.109375" customWidth="1"/>
    <col min="6" max="6" width="26.6640625" bestFit="1" customWidth="1"/>
    <col min="7" max="7" width="15.44140625" customWidth="1"/>
    <col min="8" max="8" width="13.109375" customWidth="1"/>
    <col min="9" max="9" width="22.6640625" bestFit="1" customWidth="1"/>
    <col min="10" max="10" width="11.5546875" customWidth="1"/>
    <col min="11" max="11" width="25.5546875" customWidth="1"/>
    <col min="12" max="12" width="13.33203125" customWidth="1"/>
  </cols>
  <sheetData>
    <row r="1" spans="1:12" ht="23.4" x14ac:dyDescent="0.3">
      <c r="A1" s="220" t="s">
        <v>667</v>
      </c>
      <c r="B1" s="221"/>
      <c r="C1" s="221"/>
      <c r="D1" s="221"/>
      <c r="E1" s="221"/>
      <c r="F1" s="221"/>
      <c r="G1" s="221"/>
      <c r="H1" s="221"/>
    </row>
    <row r="2" spans="1:12" ht="39" customHeight="1" x14ac:dyDescent="0.3">
      <c r="A2" s="222" t="s">
        <v>41</v>
      </c>
      <c r="B2" s="223"/>
      <c r="C2" s="223"/>
      <c r="D2" s="223"/>
      <c r="E2" s="223"/>
      <c r="F2" s="223"/>
      <c r="G2" s="223"/>
      <c r="H2" s="223"/>
      <c r="I2" s="223"/>
    </row>
    <row r="3" spans="1:12" s="107" customFormat="1" ht="30" customHeight="1" x14ac:dyDescent="0.3">
      <c r="A3" s="104" t="s">
        <v>0</v>
      </c>
      <c r="B3" s="104" t="s">
        <v>42</v>
      </c>
      <c r="C3" s="104" t="s">
        <v>3</v>
      </c>
      <c r="D3" s="104" t="s">
        <v>43</v>
      </c>
      <c r="E3" s="104" t="s">
        <v>44</v>
      </c>
      <c r="F3" s="104" t="s">
        <v>1</v>
      </c>
      <c r="G3" s="105" t="s">
        <v>45</v>
      </c>
      <c r="H3" s="104" t="s">
        <v>7</v>
      </c>
      <c r="I3" s="104" t="s">
        <v>46</v>
      </c>
      <c r="J3" s="106"/>
      <c r="K3" s="104" t="s">
        <v>14</v>
      </c>
      <c r="L3" s="104"/>
    </row>
    <row r="4" spans="1:12" s="107" customFormat="1" x14ac:dyDescent="0.3">
      <c r="A4" s="108"/>
      <c r="B4" s="108"/>
      <c r="C4" s="108"/>
      <c r="D4" s="108"/>
      <c r="E4" s="108"/>
      <c r="F4" s="121"/>
      <c r="G4" s="109"/>
      <c r="H4" s="110"/>
      <c r="I4" s="108"/>
      <c r="K4" s="108"/>
      <c r="L4" s="111"/>
    </row>
    <row r="5" spans="1:12" s="107" customFormat="1" x14ac:dyDescent="0.3">
      <c r="A5" s="108"/>
      <c r="B5" s="108"/>
      <c r="C5" s="108"/>
      <c r="D5" s="108"/>
      <c r="E5" s="108"/>
      <c r="F5" s="121"/>
      <c r="G5" s="109"/>
      <c r="H5" s="110"/>
      <c r="I5" s="108"/>
      <c r="K5" s="108"/>
      <c r="L5" s="111"/>
    </row>
    <row r="6" spans="1:12" s="107" customFormat="1" x14ac:dyDescent="0.3"/>
    <row r="7" spans="1:12" s="22" customFormat="1" ht="15.6" x14ac:dyDescent="0.3">
      <c r="A7" s="112"/>
      <c r="B7" s="113" t="s">
        <v>47</v>
      </c>
      <c r="C7" s="112"/>
      <c r="D7" s="112"/>
      <c r="E7" s="112"/>
      <c r="F7" s="114"/>
      <c r="G7" s="114" t="e">
        <f>SUM(#REF!)</f>
        <v>#REF!</v>
      </c>
      <c r="H7" s="112"/>
      <c r="I7" s="112"/>
      <c r="J7" s="115"/>
    </row>
    <row r="9" spans="1:12" ht="15.6" x14ac:dyDescent="0.3">
      <c r="A9" s="167"/>
      <c r="B9" s="168" t="s">
        <v>548</v>
      </c>
    </row>
    <row r="10" spans="1:12" ht="15.6" x14ac:dyDescent="0.3">
      <c r="A10" s="169" t="s">
        <v>549</v>
      </c>
      <c r="B10" s="167"/>
    </row>
  </sheetData>
  <mergeCells count="2">
    <mergeCell ref="A1:H1"/>
    <mergeCell ref="A2:I2"/>
  </mergeCells>
  <conditionalFormatting sqref="B7">
    <cfRule type="expression" dxfId="0" priority="1">
      <formula>$AN7&lt;&gt;$AN8</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6332B-81AF-4D01-874D-040AE8808168}">
  <dimension ref="A1:R124"/>
  <sheetViews>
    <sheetView tabSelected="1" zoomScaleNormal="100" workbookViewId="0">
      <selection activeCell="E11" sqref="E11"/>
    </sheetView>
  </sheetViews>
  <sheetFormatPr defaultColWidth="48.88671875" defaultRowHeight="14.4" x14ac:dyDescent="0.3"/>
  <cols>
    <col min="1" max="1" width="15.44140625" customWidth="1"/>
    <col min="2" max="2" width="31.88671875" bestFit="1" customWidth="1"/>
    <col min="3" max="3" width="52" bestFit="1" customWidth="1"/>
    <col min="4" max="4" width="43.6640625" bestFit="1" customWidth="1"/>
    <col min="5" max="5" width="30.6640625" bestFit="1" customWidth="1"/>
    <col min="6" max="6" width="12.6640625" bestFit="1" customWidth="1"/>
    <col min="7" max="7" width="19.5546875" bestFit="1" customWidth="1"/>
    <col min="8" max="8" width="21" bestFit="1" customWidth="1"/>
    <col min="9" max="9" width="13.6640625" bestFit="1" customWidth="1"/>
    <col min="10" max="10" width="21" bestFit="1" customWidth="1"/>
    <col min="11" max="11" width="11.5546875" customWidth="1"/>
  </cols>
  <sheetData>
    <row r="1" spans="1:11" ht="23.4" x14ac:dyDescent="0.3">
      <c r="A1" s="218" t="s">
        <v>751</v>
      </c>
      <c r="B1" s="218"/>
      <c r="C1" s="218"/>
      <c r="D1" s="218"/>
      <c r="E1" s="218"/>
      <c r="F1" s="218"/>
      <c r="G1" s="218"/>
      <c r="H1" s="218"/>
      <c r="I1" s="218"/>
      <c r="J1" s="218"/>
    </row>
    <row r="2" spans="1:11" ht="42" customHeight="1" x14ac:dyDescent="0.3">
      <c r="A2" s="222" t="s">
        <v>48</v>
      </c>
      <c r="B2" s="223"/>
      <c r="C2" s="223"/>
      <c r="D2" s="223"/>
      <c r="E2" s="223"/>
      <c r="F2" s="223"/>
      <c r="G2" s="223"/>
      <c r="H2" s="223"/>
      <c r="I2" s="223"/>
      <c r="J2" s="223"/>
    </row>
    <row r="3" spans="1:11" s="107" customFormat="1" ht="30" customHeight="1" x14ac:dyDescent="0.3">
      <c r="A3" s="104" t="s">
        <v>0</v>
      </c>
      <c r="B3" s="104" t="s">
        <v>42</v>
      </c>
      <c r="C3" s="104" t="s">
        <v>3</v>
      </c>
      <c r="D3" s="104" t="s">
        <v>43</v>
      </c>
      <c r="E3" s="104" t="s">
        <v>44</v>
      </c>
      <c r="F3" s="104" t="s">
        <v>49</v>
      </c>
      <c r="G3" s="104" t="s">
        <v>50</v>
      </c>
      <c r="H3" s="105" t="s">
        <v>51</v>
      </c>
      <c r="I3" s="105" t="s">
        <v>52</v>
      </c>
      <c r="J3" s="104" t="s">
        <v>53</v>
      </c>
      <c r="K3" s="106"/>
    </row>
    <row r="4" spans="1:11" s="107" customFormat="1" x14ac:dyDescent="0.3">
      <c r="A4" s="108" t="s">
        <v>130</v>
      </c>
      <c r="B4" s="108" t="s">
        <v>129</v>
      </c>
      <c r="C4" s="108" t="s">
        <v>128</v>
      </c>
      <c r="D4" s="108" t="s">
        <v>127</v>
      </c>
      <c r="E4" s="108" t="s">
        <v>132</v>
      </c>
      <c r="F4" s="108">
        <v>12.85</v>
      </c>
      <c r="G4" s="122">
        <v>4.4000000000000004</v>
      </c>
      <c r="H4" s="109">
        <v>1681</v>
      </c>
      <c r="I4" s="109">
        <v>318.49346666666696</v>
      </c>
      <c r="J4" s="110">
        <v>45301</v>
      </c>
    </row>
    <row r="5" spans="1:11" s="107" customFormat="1" x14ac:dyDescent="0.3">
      <c r="A5" s="108" t="s">
        <v>130</v>
      </c>
      <c r="B5" s="108" t="s">
        <v>129</v>
      </c>
      <c r="C5" s="108" t="s">
        <v>128</v>
      </c>
      <c r="D5" s="108" t="s">
        <v>127</v>
      </c>
      <c r="E5" s="108" t="s">
        <v>136</v>
      </c>
      <c r="F5" s="108">
        <v>17.11</v>
      </c>
      <c r="G5" s="122">
        <v>5</v>
      </c>
      <c r="H5" s="109">
        <v>24627</v>
      </c>
      <c r="I5" s="109">
        <v>4665.9956000000038</v>
      </c>
      <c r="J5" s="110">
        <v>45301</v>
      </c>
    </row>
    <row r="6" spans="1:11" s="107" customFormat="1" x14ac:dyDescent="0.3">
      <c r="A6" s="108" t="s">
        <v>130</v>
      </c>
      <c r="B6" s="108" t="s">
        <v>129</v>
      </c>
      <c r="C6" s="108" t="s">
        <v>128</v>
      </c>
      <c r="D6" s="108" t="s">
        <v>127</v>
      </c>
      <c r="E6" s="108" t="s">
        <v>116</v>
      </c>
      <c r="F6" s="108">
        <v>15.65</v>
      </c>
      <c r="G6" s="122">
        <v>5</v>
      </c>
      <c r="H6" s="109">
        <v>1240</v>
      </c>
      <c r="I6" s="109">
        <v>234.93866666666688</v>
      </c>
      <c r="J6" s="110">
        <v>45301</v>
      </c>
    </row>
    <row r="7" spans="1:11" s="107" customFormat="1" x14ac:dyDescent="0.3">
      <c r="A7" s="108" t="s">
        <v>130</v>
      </c>
      <c r="B7" s="108" t="s">
        <v>129</v>
      </c>
      <c r="C7" s="108" t="s">
        <v>128</v>
      </c>
      <c r="D7" s="108" t="s">
        <v>133</v>
      </c>
      <c r="E7" s="108" t="s">
        <v>116</v>
      </c>
      <c r="F7" s="108">
        <v>29.38</v>
      </c>
      <c r="G7" s="122">
        <v>5</v>
      </c>
      <c r="H7" s="109">
        <v>1599</v>
      </c>
      <c r="I7" s="109">
        <v>302.95720000000028</v>
      </c>
      <c r="J7" s="110">
        <v>45301</v>
      </c>
    </row>
    <row r="8" spans="1:11" s="107" customFormat="1" x14ac:dyDescent="0.3">
      <c r="A8" s="108" t="s">
        <v>130</v>
      </c>
      <c r="B8" s="108" t="s">
        <v>129</v>
      </c>
      <c r="C8" s="108" t="s">
        <v>128</v>
      </c>
      <c r="D8" s="108" t="s">
        <v>131</v>
      </c>
      <c r="E8" s="108" t="s">
        <v>135</v>
      </c>
      <c r="F8" s="108">
        <v>18.63</v>
      </c>
      <c r="G8" s="122">
        <v>5</v>
      </c>
      <c r="H8" s="109">
        <v>189</v>
      </c>
      <c r="I8" s="109">
        <v>35.809200000000033</v>
      </c>
      <c r="J8" s="110">
        <v>45301</v>
      </c>
    </row>
    <row r="9" spans="1:11" s="107" customFormat="1" x14ac:dyDescent="0.3">
      <c r="A9" s="108" t="s">
        <v>130</v>
      </c>
      <c r="B9" s="108" t="s">
        <v>129</v>
      </c>
      <c r="C9" s="108" t="s">
        <v>128</v>
      </c>
      <c r="D9" s="108" t="s">
        <v>131</v>
      </c>
      <c r="E9" s="108" t="s">
        <v>116</v>
      </c>
      <c r="F9" s="108">
        <v>18.920000000000002</v>
      </c>
      <c r="G9" s="122">
        <v>5</v>
      </c>
      <c r="H9" s="109">
        <v>1737</v>
      </c>
      <c r="I9" s="109">
        <v>329.10360000000031</v>
      </c>
      <c r="J9" s="110">
        <v>45301</v>
      </c>
    </row>
    <row r="10" spans="1:11" s="107" customFormat="1" x14ac:dyDescent="0.3">
      <c r="A10" s="108" t="s">
        <v>130</v>
      </c>
      <c r="B10" s="108" t="s">
        <v>129</v>
      </c>
      <c r="C10" s="108" t="s">
        <v>128</v>
      </c>
      <c r="D10" s="108" t="s">
        <v>131</v>
      </c>
      <c r="E10" s="108" t="s">
        <v>132</v>
      </c>
      <c r="F10" s="108">
        <v>16.509999999999998</v>
      </c>
      <c r="G10" s="122">
        <v>5</v>
      </c>
      <c r="H10" s="109">
        <v>824</v>
      </c>
      <c r="I10" s="109">
        <v>156.12053333333347</v>
      </c>
      <c r="J10" s="110">
        <v>45301</v>
      </c>
    </row>
    <row r="11" spans="1:11" s="107" customFormat="1" x14ac:dyDescent="0.3">
      <c r="A11" s="108" t="s">
        <v>130</v>
      </c>
      <c r="B11" s="108" t="s">
        <v>129</v>
      </c>
      <c r="C11" s="108" t="s">
        <v>128</v>
      </c>
      <c r="D11" s="108" t="s">
        <v>133</v>
      </c>
      <c r="E11" s="108" t="s">
        <v>62</v>
      </c>
      <c r="F11" s="108">
        <v>30.259999999999998</v>
      </c>
      <c r="G11" s="122">
        <v>5.4</v>
      </c>
      <c r="H11" s="109">
        <v>68972</v>
      </c>
      <c r="I11" s="109">
        <v>13067.894933333346</v>
      </c>
      <c r="J11" s="110">
        <v>45301</v>
      </c>
    </row>
    <row r="12" spans="1:11" s="107" customFormat="1" x14ac:dyDescent="0.3">
      <c r="A12" s="108" t="s">
        <v>130</v>
      </c>
      <c r="B12" s="108" t="s">
        <v>129</v>
      </c>
      <c r="C12" s="108" t="s">
        <v>128</v>
      </c>
      <c r="D12" s="108" t="s">
        <v>131</v>
      </c>
      <c r="E12" s="108" t="s">
        <v>116</v>
      </c>
      <c r="F12" s="108">
        <v>18.16</v>
      </c>
      <c r="G12" s="122">
        <v>5.6</v>
      </c>
      <c r="H12" s="109">
        <v>301.60000000000002</v>
      </c>
      <c r="I12" s="109">
        <v>57.143146666666723</v>
      </c>
      <c r="J12" s="110">
        <v>45301</v>
      </c>
    </row>
    <row r="13" spans="1:11" s="107" customFormat="1" x14ac:dyDescent="0.3">
      <c r="A13" s="108" t="s">
        <v>130</v>
      </c>
      <c r="B13" s="108" t="s">
        <v>129</v>
      </c>
      <c r="C13" s="108" t="s">
        <v>128</v>
      </c>
      <c r="D13" s="108" t="s">
        <v>134</v>
      </c>
      <c r="E13" s="108" t="s">
        <v>62</v>
      </c>
      <c r="F13" s="108">
        <v>6.35</v>
      </c>
      <c r="G13" s="122">
        <v>6.2</v>
      </c>
      <c r="H13" s="109">
        <v>8678</v>
      </c>
      <c r="I13" s="109">
        <v>1644.1917333333349</v>
      </c>
      <c r="J13" s="110">
        <v>45301</v>
      </c>
    </row>
    <row r="14" spans="1:11" s="107" customFormat="1" x14ac:dyDescent="0.3">
      <c r="A14" s="108" t="s">
        <v>130</v>
      </c>
      <c r="B14" s="108" t="s">
        <v>129</v>
      </c>
      <c r="C14" s="108" t="s">
        <v>128</v>
      </c>
      <c r="D14" s="108" t="s">
        <v>127</v>
      </c>
      <c r="E14" s="108" t="s">
        <v>62</v>
      </c>
      <c r="F14" s="108">
        <v>13.4</v>
      </c>
      <c r="G14" s="122">
        <v>6.5</v>
      </c>
      <c r="H14" s="109">
        <v>14511</v>
      </c>
      <c r="I14" s="109">
        <v>2749.3508000000024</v>
      </c>
      <c r="J14" s="110">
        <v>45301</v>
      </c>
    </row>
    <row r="15" spans="1:11" s="107" customFormat="1" x14ac:dyDescent="0.3">
      <c r="A15" s="108" t="s">
        <v>130</v>
      </c>
      <c r="B15" s="108" t="s">
        <v>129</v>
      </c>
      <c r="C15" s="108" t="s">
        <v>128</v>
      </c>
      <c r="D15" s="108" t="s">
        <v>133</v>
      </c>
      <c r="E15" s="108" t="s">
        <v>132</v>
      </c>
      <c r="F15" s="108">
        <v>26.49</v>
      </c>
      <c r="G15" s="122">
        <v>7.5</v>
      </c>
      <c r="H15" s="109">
        <v>618</v>
      </c>
      <c r="I15" s="109">
        <v>117.0904000000001</v>
      </c>
      <c r="J15" s="110">
        <v>45301</v>
      </c>
    </row>
    <row r="16" spans="1:11" s="107" customFormat="1" x14ac:dyDescent="0.3">
      <c r="A16" s="108" t="s">
        <v>130</v>
      </c>
      <c r="B16" s="108" t="s">
        <v>129</v>
      </c>
      <c r="C16" s="108" t="s">
        <v>128</v>
      </c>
      <c r="D16" s="108" t="s">
        <v>131</v>
      </c>
      <c r="E16" s="108" t="s">
        <v>62</v>
      </c>
      <c r="F16" s="108">
        <v>17.189999999999998</v>
      </c>
      <c r="G16" s="122">
        <v>7.6</v>
      </c>
      <c r="H16" s="109">
        <v>27432</v>
      </c>
      <c r="I16" s="109">
        <v>5197.4496000000045</v>
      </c>
      <c r="J16" s="110">
        <v>45301</v>
      </c>
    </row>
    <row r="17" spans="1:11" s="107" customFormat="1" x14ac:dyDescent="0.3">
      <c r="A17" s="108" t="s">
        <v>130</v>
      </c>
      <c r="B17" s="108" t="s">
        <v>129</v>
      </c>
      <c r="C17" s="108" t="s">
        <v>128</v>
      </c>
      <c r="D17" s="108" t="s">
        <v>127</v>
      </c>
      <c r="E17" s="108" t="s">
        <v>126</v>
      </c>
      <c r="F17" s="108">
        <v>14.56</v>
      </c>
      <c r="G17" s="122">
        <v>16.899999999999999</v>
      </c>
      <c r="H17" s="109">
        <v>39120</v>
      </c>
      <c r="I17" s="109">
        <v>7411.936000000007</v>
      </c>
      <c r="J17" s="110">
        <v>45301</v>
      </c>
      <c r="K17" s="126">
        <f>SUM(H4:H17)</f>
        <v>191529.60000000001</v>
      </c>
    </row>
    <row r="18" spans="1:11" s="107" customFormat="1" x14ac:dyDescent="0.3">
      <c r="A18" s="108" t="s">
        <v>72</v>
      </c>
      <c r="B18" s="108" t="s">
        <v>55</v>
      </c>
      <c r="C18" s="108" t="s">
        <v>73</v>
      </c>
      <c r="D18" s="108" t="s">
        <v>74</v>
      </c>
      <c r="E18" s="108" t="s">
        <v>62</v>
      </c>
      <c r="F18" s="108">
        <v>44.660000000000004</v>
      </c>
      <c r="G18" s="122">
        <v>7.4</v>
      </c>
      <c r="H18" s="109">
        <v>135127.96</v>
      </c>
      <c r="I18" s="109">
        <v>23512.265040000017</v>
      </c>
      <c r="J18" s="110">
        <v>45323</v>
      </c>
    </row>
    <row r="19" spans="1:11" s="107" customFormat="1" x14ac:dyDescent="0.3">
      <c r="A19" s="108" t="s">
        <v>59</v>
      </c>
      <c r="B19" s="108" t="s">
        <v>55</v>
      </c>
      <c r="C19" s="108" t="s">
        <v>60</v>
      </c>
      <c r="D19" s="108" t="s">
        <v>61</v>
      </c>
      <c r="E19" s="108" t="s">
        <v>62</v>
      </c>
      <c r="F19" s="108">
        <v>3.55</v>
      </c>
      <c r="G19" s="122">
        <v>3.9</v>
      </c>
      <c r="H19" s="109">
        <v>233036.27159999998</v>
      </c>
      <c r="I19" s="109">
        <v>21625.766004480014</v>
      </c>
      <c r="J19" s="110">
        <v>45331</v>
      </c>
    </row>
    <row r="20" spans="1:11" s="107" customFormat="1" x14ac:dyDescent="0.3">
      <c r="A20" s="108" t="s">
        <v>66</v>
      </c>
      <c r="B20" s="108" t="s">
        <v>55</v>
      </c>
      <c r="C20" s="108" t="s">
        <v>60</v>
      </c>
      <c r="D20" s="108" t="s">
        <v>67</v>
      </c>
      <c r="E20" s="108" t="s">
        <v>62</v>
      </c>
      <c r="F20" s="108">
        <v>10.55</v>
      </c>
      <c r="G20" s="122">
        <v>8.3000000000000007</v>
      </c>
      <c r="H20" s="109">
        <v>98430.220899999986</v>
      </c>
      <c r="I20" s="109">
        <v>19220.141134406676</v>
      </c>
      <c r="J20" s="110">
        <v>45331</v>
      </c>
    </row>
    <row r="21" spans="1:11" s="107" customFormat="1" x14ac:dyDescent="0.3">
      <c r="A21" s="108" t="s">
        <v>70</v>
      </c>
      <c r="B21" s="108" t="s">
        <v>55</v>
      </c>
      <c r="C21" s="108" t="s">
        <v>60</v>
      </c>
      <c r="D21" s="108" t="s">
        <v>71</v>
      </c>
      <c r="E21" s="108" t="s">
        <v>62</v>
      </c>
      <c r="F21" s="108">
        <v>26.64</v>
      </c>
      <c r="G21" s="122">
        <v>3.1</v>
      </c>
      <c r="H21" s="109">
        <v>209159.08749999999</v>
      </c>
      <c r="I21" s="109">
        <v>15366.220961666677</v>
      </c>
      <c r="J21" s="110">
        <v>45331</v>
      </c>
    </row>
    <row r="22" spans="1:11" s="107" customFormat="1" x14ac:dyDescent="0.3">
      <c r="A22" s="108" t="s">
        <v>81</v>
      </c>
      <c r="B22" s="108" t="s">
        <v>55</v>
      </c>
      <c r="C22" s="108" t="s">
        <v>60</v>
      </c>
      <c r="D22" s="108" t="s">
        <v>82</v>
      </c>
      <c r="E22" s="108" t="s">
        <v>62</v>
      </c>
      <c r="F22" s="108">
        <v>28.25</v>
      </c>
      <c r="G22" s="122">
        <v>7.6</v>
      </c>
      <c r="H22" s="109">
        <v>150000</v>
      </c>
      <c r="I22" s="109">
        <v>26680.000000000022</v>
      </c>
      <c r="J22" s="110">
        <v>45331</v>
      </c>
    </row>
    <row r="23" spans="1:11" s="107" customFormat="1" x14ac:dyDescent="0.3">
      <c r="A23" s="108" t="s">
        <v>83</v>
      </c>
      <c r="B23" s="108" t="s">
        <v>84</v>
      </c>
      <c r="C23" s="108" t="s">
        <v>60</v>
      </c>
      <c r="D23" s="108" t="s">
        <v>85</v>
      </c>
      <c r="E23" s="108" t="s">
        <v>62</v>
      </c>
      <c r="F23" s="108">
        <v>16.740000000000002</v>
      </c>
      <c r="G23" s="122">
        <v>7.9</v>
      </c>
      <c r="H23" s="109">
        <v>73922.771999999997</v>
      </c>
      <c r="I23" s="109">
        <v>13720.066483200011</v>
      </c>
      <c r="J23" s="110">
        <v>45331</v>
      </c>
    </row>
    <row r="24" spans="1:11" s="107" customFormat="1" x14ac:dyDescent="0.3">
      <c r="A24" s="108" t="s">
        <v>54</v>
      </c>
      <c r="B24" s="108" t="s">
        <v>55</v>
      </c>
      <c r="C24" s="108" t="s">
        <v>56</v>
      </c>
      <c r="D24" s="108" t="s">
        <v>57</v>
      </c>
      <c r="E24" s="108" t="s">
        <v>58</v>
      </c>
      <c r="F24" s="108">
        <v>4.43</v>
      </c>
      <c r="G24" s="122">
        <v>7.9</v>
      </c>
      <c r="H24" s="109">
        <v>129938</v>
      </c>
      <c r="I24" s="109">
        <v>24116.492800000018</v>
      </c>
      <c r="J24" s="110">
        <v>45342</v>
      </c>
    </row>
    <row r="25" spans="1:11" s="107" customFormat="1" x14ac:dyDescent="0.3">
      <c r="A25" s="108" t="s">
        <v>63</v>
      </c>
      <c r="B25" s="108" t="s">
        <v>55</v>
      </c>
      <c r="C25" s="108" t="s">
        <v>64</v>
      </c>
      <c r="D25" s="108" t="s">
        <v>65</v>
      </c>
      <c r="E25" s="108" t="s">
        <v>62</v>
      </c>
      <c r="F25" s="108">
        <v>23.759999999999998</v>
      </c>
      <c r="G25" s="122">
        <v>5.9</v>
      </c>
      <c r="H25" s="109">
        <v>227424</v>
      </c>
      <c r="I25" s="109">
        <v>31657.420800000022</v>
      </c>
      <c r="J25" s="110">
        <v>45342</v>
      </c>
    </row>
    <row r="26" spans="1:11" s="107" customFormat="1" x14ac:dyDescent="0.3">
      <c r="A26" s="108" t="s">
        <v>75</v>
      </c>
      <c r="B26" s="108" t="s">
        <v>55</v>
      </c>
      <c r="C26" s="108" t="s">
        <v>76</v>
      </c>
      <c r="D26" s="108" t="s">
        <v>77</v>
      </c>
      <c r="E26" s="108" t="s">
        <v>62</v>
      </c>
      <c r="F26" s="108">
        <v>11.58</v>
      </c>
      <c r="G26" s="122">
        <v>9.4</v>
      </c>
      <c r="H26" s="109">
        <v>401816.8</v>
      </c>
      <c r="I26" s="109">
        <v>88560.422720000075</v>
      </c>
      <c r="J26" s="110">
        <v>45342</v>
      </c>
    </row>
    <row r="27" spans="1:11" s="107" customFormat="1" x14ac:dyDescent="0.3">
      <c r="A27" s="108" t="s">
        <v>78</v>
      </c>
      <c r="B27" s="108" t="s">
        <v>55</v>
      </c>
      <c r="C27" s="108" t="s">
        <v>79</v>
      </c>
      <c r="D27" s="108" t="s">
        <v>80</v>
      </c>
      <c r="E27" s="108" t="s">
        <v>62</v>
      </c>
      <c r="F27" s="108">
        <v>7.33</v>
      </c>
      <c r="G27" s="122">
        <v>7.5</v>
      </c>
      <c r="H27" s="109">
        <v>212402.80000000002</v>
      </c>
      <c r="I27" s="109">
        <v>37368.732613333363</v>
      </c>
      <c r="J27" s="110">
        <v>45342</v>
      </c>
    </row>
    <row r="28" spans="1:11" s="107" customFormat="1" x14ac:dyDescent="0.3">
      <c r="A28" s="108" t="s">
        <v>86</v>
      </c>
      <c r="B28" s="108" t="s">
        <v>55</v>
      </c>
      <c r="C28" s="108" t="s">
        <v>87</v>
      </c>
      <c r="D28" s="108" t="s">
        <v>88</v>
      </c>
      <c r="E28" s="108" t="s">
        <v>89</v>
      </c>
      <c r="F28" s="108">
        <v>10.879999999999999</v>
      </c>
      <c r="G28" s="122">
        <v>8</v>
      </c>
      <c r="H28" s="109">
        <v>29226.100000000006</v>
      </c>
      <c r="I28" s="109">
        <v>6836.95899333334</v>
      </c>
      <c r="J28" s="110">
        <v>45342</v>
      </c>
    </row>
    <row r="29" spans="1:11" s="107" customFormat="1" x14ac:dyDescent="0.3">
      <c r="A29" s="108" t="s">
        <v>86</v>
      </c>
      <c r="B29" s="108" t="s">
        <v>55</v>
      </c>
      <c r="C29" s="108" t="s">
        <v>87</v>
      </c>
      <c r="D29" s="108" t="s">
        <v>88</v>
      </c>
      <c r="E29" s="108" t="s">
        <v>62</v>
      </c>
      <c r="F29" s="108">
        <v>6.8</v>
      </c>
      <c r="G29" s="122">
        <v>9.5</v>
      </c>
      <c r="H29" s="109">
        <v>79924</v>
      </c>
      <c r="I29" s="109">
        <v>18696.887733333348</v>
      </c>
      <c r="J29" s="110">
        <v>45342</v>
      </c>
    </row>
    <row r="30" spans="1:11" s="107" customFormat="1" x14ac:dyDescent="0.3">
      <c r="A30" s="108" t="s">
        <v>86</v>
      </c>
      <c r="B30" s="108" t="s">
        <v>55</v>
      </c>
      <c r="C30" s="108" t="s">
        <v>87</v>
      </c>
      <c r="D30" s="108" t="s">
        <v>88</v>
      </c>
      <c r="E30" s="108" t="s">
        <v>92</v>
      </c>
      <c r="F30" s="108">
        <v>7.41</v>
      </c>
      <c r="G30" s="122">
        <v>18</v>
      </c>
      <c r="H30" s="109">
        <v>12318.928799999998</v>
      </c>
      <c r="I30" s="109">
        <v>2881.8080772800017</v>
      </c>
      <c r="J30" s="110">
        <v>45342</v>
      </c>
    </row>
    <row r="31" spans="1:11" s="107" customFormat="1" x14ac:dyDescent="0.3">
      <c r="A31" s="108" t="s">
        <v>90</v>
      </c>
      <c r="B31" s="108" t="s">
        <v>55</v>
      </c>
      <c r="C31" s="108" t="s">
        <v>91</v>
      </c>
      <c r="D31" s="108" t="s">
        <v>95</v>
      </c>
      <c r="E31" s="108" t="s">
        <v>62</v>
      </c>
      <c r="F31" s="108">
        <v>2.99</v>
      </c>
      <c r="G31" s="122">
        <v>3.9</v>
      </c>
      <c r="H31" s="109">
        <v>459190.16</v>
      </c>
      <c r="I31" s="109">
        <v>42612.84684800003</v>
      </c>
      <c r="J31" s="110">
        <v>45342</v>
      </c>
    </row>
    <row r="32" spans="1:11" s="107" customFormat="1" x14ac:dyDescent="0.3">
      <c r="A32" s="108" t="s">
        <v>93</v>
      </c>
      <c r="B32" s="108" t="s">
        <v>98</v>
      </c>
      <c r="C32" s="108" t="s">
        <v>94</v>
      </c>
      <c r="D32" s="108" t="s">
        <v>99</v>
      </c>
      <c r="E32" s="108" t="s">
        <v>62</v>
      </c>
      <c r="F32" s="108">
        <v>196.46</v>
      </c>
      <c r="G32" s="122">
        <v>5.7</v>
      </c>
      <c r="H32" s="109">
        <v>170755.19999999998</v>
      </c>
      <c r="I32" s="109">
        <v>22778.743680000014</v>
      </c>
      <c r="J32" s="110">
        <v>45342</v>
      </c>
    </row>
    <row r="33" spans="1:10" s="107" customFormat="1" x14ac:dyDescent="0.3">
      <c r="A33" s="108" t="s">
        <v>93</v>
      </c>
      <c r="B33" s="108" t="s">
        <v>98</v>
      </c>
      <c r="C33" s="108" t="s">
        <v>94</v>
      </c>
      <c r="D33" s="108" t="s">
        <v>102</v>
      </c>
      <c r="E33" s="108" t="s">
        <v>62</v>
      </c>
      <c r="F33" s="108">
        <v>11.46</v>
      </c>
      <c r="G33" s="122">
        <v>5.7</v>
      </c>
      <c r="H33" s="109">
        <v>145314.94999999998</v>
      </c>
      <c r="I33" s="109">
        <v>19385.014330000013</v>
      </c>
      <c r="J33" s="110">
        <v>45342</v>
      </c>
    </row>
    <row r="34" spans="1:10" s="107" customFormat="1" x14ac:dyDescent="0.3">
      <c r="A34" s="108" t="s">
        <v>93</v>
      </c>
      <c r="B34" s="108" t="s">
        <v>98</v>
      </c>
      <c r="C34" s="108" t="s">
        <v>94</v>
      </c>
      <c r="D34" s="108" t="s">
        <v>102</v>
      </c>
      <c r="E34" s="108" t="s">
        <v>104</v>
      </c>
      <c r="F34" s="108">
        <v>14.190000000000001</v>
      </c>
      <c r="G34" s="122">
        <v>5</v>
      </c>
      <c r="H34" s="109">
        <v>25819.049999999996</v>
      </c>
      <c r="I34" s="109">
        <v>3444.2612700000022</v>
      </c>
      <c r="J34" s="110">
        <v>45342</v>
      </c>
    </row>
    <row r="35" spans="1:10" s="107" customFormat="1" x14ac:dyDescent="0.3">
      <c r="A35" s="108" t="s">
        <v>96</v>
      </c>
      <c r="B35" s="108" t="s">
        <v>98</v>
      </c>
      <c r="C35" s="108" t="s">
        <v>97</v>
      </c>
      <c r="D35" s="108" t="s">
        <v>105</v>
      </c>
      <c r="E35" s="108" t="s">
        <v>62</v>
      </c>
      <c r="F35" s="108">
        <v>13.379999999999999</v>
      </c>
      <c r="G35" s="122">
        <v>4.9000000000000004</v>
      </c>
      <c r="H35" s="109">
        <v>1572</v>
      </c>
      <c r="I35" s="109">
        <v>367.74320000000029</v>
      </c>
      <c r="J35" s="110">
        <v>45342</v>
      </c>
    </row>
    <row r="36" spans="1:10" s="107" customFormat="1" x14ac:dyDescent="0.3">
      <c r="A36" s="108" t="s">
        <v>96</v>
      </c>
      <c r="B36" s="108" t="s">
        <v>84</v>
      </c>
      <c r="C36" s="108" t="s">
        <v>97</v>
      </c>
      <c r="D36" s="108" t="s">
        <v>106</v>
      </c>
      <c r="E36" s="108" t="s">
        <v>62</v>
      </c>
      <c r="F36" s="108">
        <v>10.75</v>
      </c>
      <c r="G36" s="122">
        <v>6.2</v>
      </c>
      <c r="H36" s="109">
        <v>40020.75</v>
      </c>
      <c r="I36" s="109">
        <v>9362.1874500000067</v>
      </c>
      <c r="J36" s="110">
        <v>45342</v>
      </c>
    </row>
    <row r="37" spans="1:10" s="107" customFormat="1" x14ac:dyDescent="0.3">
      <c r="A37" s="108" t="s">
        <v>96</v>
      </c>
      <c r="B37" s="108" t="s">
        <v>84</v>
      </c>
      <c r="C37" s="108" t="s">
        <v>97</v>
      </c>
      <c r="D37" s="108" t="s">
        <v>107</v>
      </c>
      <c r="E37" s="108" t="s">
        <v>62</v>
      </c>
      <c r="F37" s="108">
        <v>11.14</v>
      </c>
      <c r="G37" s="122">
        <v>7.5</v>
      </c>
      <c r="H37" s="109">
        <v>31432.17</v>
      </c>
      <c r="I37" s="109">
        <v>7353.0323020000051</v>
      </c>
      <c r="J37" s="110">
        <v>45342</v>
      </c>
    </row>
    <row r="38" spans="1:10" s="107" customFormat="1" x14ac:dyDescent="0.3">
      <c r="A38" s="108" t="s">
        <v>96</v>
      </c>
      <c r="B38" s="108" t="s">
        <v>84</v>
      </c>
      <c r="C38" s="108" t="s">
        <v>97</v>
      </c>
      <c r="D38" s="108" t="s">
        <v>107</v>
      </c>
      <c r="E38" s="108" t="s">
        <v>108</v>
      </c>
      <c r="F38" s="108">
        <v>8.5299999999999994</v>
      </c>
      <c r="G38" s="122">
        <v>24.7</v>
      </c>
      <c r="H38" s="109">
        <v>16252.026666666665</v>
      </c>
      <c r="I38" s="109">
        <v>3801.8907715555583</v>
      </c>
      <c r="J38" s="110">
        <v>45342</v>
      </c>
    </row>
    <row r="39" spans="1:10" s="107" customFormat="1" x14ac:dyDescent="0.3">
      <c r="A39" s="108" t="s">
        <v>100</v>
      </c>
      <c r="B39" s="108" t="s">
        <v>109</v>
      </c>
      <c r="C39" s="108" t="s">
        <v>110</v>
      </c>
      <c r="D39" s="108" t="s">
        <v>111</v>
      </c>
      <c r="E39" s="108" t="s">
        <v>112</v>
      </c>
      <c r="F39" s="108">
        <v>48.85</v>
      </c>
      <c r="G39" s="122">
        <v>9.4</v>
      </c>
      <c r="H39" s="109">
        <v>72</v>
      </c>
      <c r="I39" s="109">
        <v>9.7440000000000087</v>
      </c>
      <c r="J39" s="110">
        <v>45342</v>
      </c>
    </row>
    <row r="40" spans="1:10" s="107" customFormat="1" x14ac:dyDescent="0.3">
      <c r="A40" s="108" t="s">
        <v>100</v>
      </c>
      <c r="B40" s="108" t="s">
        <v>109</v>
      </c>
      <c r="C40" s="108" t="s">
        <v>110</v>
      </c>
      <c r="D40" s="108" t="s">
        <v>111</v>
      </c>
      <c r="E40" s="108" t="s">
        <v>113</v>
      </c>
      <c r="F40" s="108">
        <v>6.57</v>
      </c>
      <c r="G40" s="122">
        <v>5</v>
      </c>
      <c r="H40" s="109">
        <v>9037.02</v>
      </c>
      <c r="I40" s="109">
        <v>1223.010040000001</v>
      </c>
      <c r="J40" s="110">
        <v>45342</v>
      </c>
    </row>
    <row r="41" spans="1:10" s="107" customFormat="1" x14ac:dyDescent="0.3">
      <c r="A41" s="108" t="s">
        <v>100</v>
      </c>
      <c r="B41" s="108" t="s">
        <v>109</v>
      </c>
      <c r="C41" s="108" t="s">
        <v>110</v>
      </c>
      <c r="D41" s="108" t="s">
        <v>111</v>
      </c>
      <c r="E41" s="108" t="s">
        <v>62</v>
      </c>
      <c r="F41" s="108">
        <v>6.93</v>
      </c>
      <c r="G41" s="122">
        <v>7</v>
      </c>
      <c r="H41" s="109">
        <v>18119.75</v>
      </c>
      <c r="I41" s="109">
        <v>2452.2061666666687</v>
      </c>
      <c r="J41" s="110">
        <v>45342</v>
      </c>
    </row>
    <row r="42" spans="1:10" s="107" customFormat="1" x14ac:dyDescent="0.3">
      <c r="A42" s="108" t="s">
        <v>100</v>
      </c>
      <c r="B42" s="108" t="s">
        <v>109</v>
      </c>
      <c r="C42" s="108" t="s">
        <v>110</v>
      </c>
      <c r="D42" s="108" t="s">
        <v>111</v>
      </c>
      <c r="E42" s="108" t="s">
        <v>114</v>
      </c>
      <c r="F42" s="108">
        <v>6.59</v>
      </c>
      <c r="G42" s="122">
        <v>10.4</v>
      </c>
      <c r="H42" s="109">
        <v>5239.3</v>
      </c>
      <c r="I42" s="109">
        <v>709.05193333333398</v>
      </c>
      <c r="J42" s="110">
        <v>45342</v>
      </c>
    </row>
    <row r="43" spans="1:10" s="107" customFormat="1" x14ac:dyDescent="0.3">
      <c r="A43" s="108" t="s">
        <v>100</v>
      </c>
      <c r="B43" s="108" t="s">
        <v>109</v>
      </c>
      <c r="C43" s="108" t="s">
        <v>110</v>
      </c>
      <c r="D43" s="108" t="s">
        <v>111</v>
      </c>
      <c r="E43" s="108" t="s">
        <v>115</v>
      </c>
      <c r="F43" s="108">
        <v>8.81</v>
      </c>
      <c r="G43" s="122">
        <v>5</v>
      </c>
      <c r="H43" s="109">
        <v>12062.220000000001</v>
      </c>
      <c r="I43" s="109">
        <v>1632.4204400000015</v>
      </c>
      <c r="J43" s="110">
        <v>45342</v>
      </c>
    </row>
    <row r="44" spans="1:10" s="107" customFormat="1" x14ac:dyDescent="0.3">
      <c r="A44" s="108" t="s">
        <v>100</v>
      </c>
      <c r="B44" s="108" t="s">
        <v>109</v>
      </c>
      <c r="C44" s="108" t="s">
        <v>110</v>
      </c>
      <c r="D44" s="108" t="s">
        <v>111</v>
      </c>
      <c r="E44" s="108" t="s">
        <v>116</v>
      </c>
      <c r="F44" s="108">
        <v>7.6899999999999995</v>
      </c>
      <c r="G44" s="122">
        <v>5.6</v>
      </c>
      <c r="H44" s="109">
        <v>542.89999999999986</v>
      </c>
      <c r="I44" s="109">
        <v>73.472466666666705</v>
      </c>
      <c r="J44" s="110">
        <v>45342</v>
      </c>
    </row>
    <row r="45" spans="1:10" s="107" customFormat="1" x14ac:dyDescent="0.3">
      <c r="A45" s="108" t="s">
        <v>100</v>
      </c>
      <c r="B45" s="108" t="s">
        <v>98</v>
      </c>
      <c r="C45" s="108" t="s">
        <v>110</v>
      </c>
      <c r="D45" s="108" t="s">
        <v>117</v>
      </c>
      <c r="E45" s="108" t="s">
        <v>92</v>
      </c>
      <c r="F45" s="108">
        <v>9.6</v>
      </c>
      <c r="G45" s="122">
        <v>5</v>
      </c>
      <c r="H45" s="109">
        <v>21065.54</v>
      </c>
      <c r="I45" s="109">
        <v>2850.869746666669</v>
      </c>
      <c r="J45" s="110">
        <v>45342</v>
      </c>
    </row>
    <row r="46" spans="1:10" s="107" customFormat="1" x14ac:dyDescent="0.3">
      <c r="A46" s="108" t="s">
        <v>100</v>
      </c>
      <c r="B46" s="108" t="s">
        <v>98</v>
      </c>
      <c r="C46" s="108" t="s">
        <v>110</v>
      </c>
      <c r="D46" s="108" t="s">
        <v>117</v>
      </c>
      <c r="E46" s="108" t="s">
        <v>118</v>
      </c>
      <c r="F46" s="108">
        <v>7.43</v>
      </c>
      <c r="G46" s="122">
        <v>2</v>
      </c>
      <c r="H46" s="109">
        <v>677.6</v>
      </c>
      <c r="I46" s="109">
        <v>91.701866666666746</v>
      </c>
      <c r="J46" s="110">
        <v>45342</v>
      </c>
    </row>
    <row r="47" spans="1:10" s="107" customFormat="1" x14ac:dyDescent="0.3">
      <c r="A47" s="108" t="s">
        <v>100</v>
      </c>
      <c r="B47" s="108" t="s">
        <v>98</v>
      </c>
      <c r="C47" s="108" t="s">
        <v>110</v>
      </c>
      <c r="D47" s="108" t="s">
        <v>117</v>
      </c>
      <c r="E47" s="108" t="s">
        <v>119</v>
      </c>
      <c r="F47" s="108">
        <v>6.42</v>
      </c>
      <c r="G47" s="122">
        <v>1</v>
      </c>
      <c r="H47" s="109">
        <v>42.35</v>
      </c>
      <c r="I47" s="109">
        <v>5.7313666666666716</v>
      </c>
      <c r="J47" s="110">
        <v>45342</v>
      </c>
    </row>
    <row r="48" spans="1:10" s="107" customFormat="1" x14ac:dyDescent="0.3">
      <c r="A48" s="108" t="s">
        <v>100</v>
      </c>
      <c r="B48" s="108" t="s">
        <v>98</v>
      </c>
      <c r="C48" s="108" t="s">
        <v>110</v>
      </c>
      <c r="D48" s="108" t="s">
        <v>117</v>
      </c>
      <c r="E48" s="108" t="s">
        <v>112</v>
      </c>
      <c r="F48" s="108">
        <v>18.11</v>
      </c>
      <c r="G48" s="122">
        <v>2.2000000000000002</v>
      </c>
      <c r="H48" s="109">
        <v>400</v>
      </c>
      <c r="I48" s="109">
        <v>54.133333333333375</v>
      </c>
      <c r="J48" s="110">
        <v>45342</v>
      </c>
    </row>
    <row r="49" spans="1:18" s="107" customFormat="1" x14ac:dyDescent="0.3">
      <c r="A49" s="108" t="s">
        <v>100</v>
      </c>
      <c r="B49" s="108" t="s">
        <v>120</v>
      </c>
      <c r="C49" s="108" t="s">
        <v>110</v>
      </c>
      <c r="D49" s="108" t="s">
        <v>121</v>
      </c>
      <c r="E49" s="108" t="s">
        <v>118</v>
      </c>
      <c r="F49" s="108">
        <v>19.600000000000001</v>
      </c>
      <c r="G49" s="122">
        <v>2.6</v>
      </c>
      <c r="H49" s="109">
        <v>2407.9</v>
      </c>
      <c r="I49" s="109">
        <v>325.86913333333359</v>
      </c>
      <c r="J49" s="110">
        <v>45342</v>
      </c>
    </row>
    <row r="50" spans="1:18" s="107" customFormat="1" x14ac:dyDescent="0.3">
      <c r="A50" s="108" t="s">
        <v>100</v>
      </c>
      <c r="B50" s="108" t="s">
        <v>120</v>
      </c>
      <c r="C50" s="108" t="s">
        <v>110</v>
      </c>
      <c r="D50" s="108" t="s">
        <v>121</v>
      </c>
      <c r="E50" s="108" t="s">
        <v>122</v>
      </c>
      <c r="F50" s="108">
        <v>31.990000000000002</v>
      </c>
      <c r="G50" s="122">
        <v>5.3</v>
      </c>
      <c r="H50" s="109">
        <v>518.5</v>
      </c>
      <c r="I50" s="109">
        <v>70.170333333333389</v>
      </c>
      <c r="J50" s="110">
        <v>45342</v>
      </c>
    </row>
    <row r="51" spans="1:18" s="107" customFormat="1" x14ac:dyDescent="0.3">
      <c r="A51" s="108" t="s">
        <v>100</v>
      </c>
      <c r="B51" s="108" t="s">
        <v>120</v>
      </c>
      <c r="C51" s="108" t="s">
        <v>110</v>
      </c>
      <c r="D51" s="108" t="s">
        <v>121</v>
      </c>
      <c r="E51" s="108" t="s">
        <v>116</v>
      </c>
      <c r="F51" s="108">
        <v>18.72</v>
      </c>
      <c r="G51" s="122">
        <v>5</v>
      </c>
      <c r="H51" s="109">
        <v>935</v>
      </c>
      <c r="I51" s="109">
        <v>126.53666666666678</v>
      </c>
      <c r="J51" s="110">
        <v>45342</v>
      </c>
    </row>
    <row r="52" spans="1:18" s="107" customFormat="1" x14ac:dyDescent="0.3">
      <c r="A52" s="108" t="s">
        <v>100</v>
      </c>
      <c r="B52" s="108" t="s">
        <v>120</v>
      </c>
      <c r="C52" s="108" t="s">
        <v>110</v>
      </c>
      <c r="D52" s="108" t="s">
        <v>121</v>
      </c>
      <c r="E52" s="108" t="s">
        <v>112</v>
      </c>
      <c r="F52" s="108">
        <v>24.15</v>
      </c>
      <c r="G52" s="122">
        <v>5</v>
      </c>
      <c r="H52" s="109">
        <v>634.59999999999991</v>
      </c>
      <c r="I52" s="109">
        <v>85.882533333333384</v>
      </c>
      <c r="J52" s="110">
        <v>45342</v>
      </c>
    </row>
    <row r="53" spans="1:18" s="107" customFormat="1" x14ac:dyDescent="0.3">
      <c r="A53" s="108" t="s">
        <v>100</v>
      </c>
      <c r="B53" s="108" t="s">
        <v>98</v>
      </c>
      <c r="C53" s="108" t="s">
        <v>110</v>
      </c>
      <c r="D53" s="108" t="s">
        <v>101</v>
      </c>
      <c r="E53" s="108" t="s">
        <v>118</v>
      </c>
      <c r="F53" s="108">
        <v>11.94</v>
      </c>
      <c r="G53" s="122">
        <v>1.5</v>
      </c>
      <c r="H53" s="109">
        <v>623.15</v>
      </c>
      <c r="I53" s="109">
        <v>84.332966666666735</v>
      </c>
      <c r="J53" s="110">
        <v>45342</v>
      </c>
    </row>
    <row r="54" spans="1:18" s="107" customFormat="1" x14ac:dyDescent="0.3">
      <c r="A54" s="108" t="s">
        <v>100</v>
      </c>
      <c r="B54" s="108" t="s">
        <v>98</v>
      </c>
      <c r="C54" s="108" t="s">
        <v>110</v>
      </c>
      <c r="D54" s="108" t="s">
        <v>101</v>
      </c>
      <c r="E54" s="108" t="s">
        <v>122</v>
      </c>
      <c r="F54" s="108">
        <v>9.15</v>
      </c>
      <c r="G54" s="122">
        <v>2.5</v>
      </c>
      <c r="H54" s="109">
        <v>677.6</v>
      </c>
      <c r="I54" s="109">
        <v>91.701866666666746</v>
      </c>
      <c r="J54" s="110">
        <v>45342</v>
      </c>
    </row>
    <row r="55" spans="1:18" s="107" customFormat="1" x14ac:dyDescent="0.3">
      <c r="A55" s="108" t="s">
        <v>100</v>
      </c>
      <c r="B55" s="108" t="s">
        <v>98</v>
      </c>
      <c r="C55" s="108" t="s">
        <v>110</v>
      </c>
      <c r="D55" s="108" t="s">
        <v>101</v>
      </c>
      <c r="E55" s="108" t="s">
        <v>112</v>
      </c>
      <c r="F55" s="108">
        <v>23.43</v>
      </c>
      <c r="G55" s="122">
        <v>5</v>
      </c>
      <c r="H55" s="109">
        <v>205</v>
      </c>
      <c r="I55" s="109">
        <v>27.743333333333357</v>
      </c>
      <c r="J55" s="110">
        <v>45342</v>
      </c>
    </row>
    <row r="56" spans="1:18" s="107" customFormat="1" x14ac:dyDescent="0.3">
      <c r="A56" s="108" t="s">
        <v>68</v>
      </c>
      <c r="B56" s="108" t="s">
        <v>55</v>
      </c>
      <c r="C56" s="108" t="s">
        <v>60</v>
      </c>
      <c r="D56" s="108" t="s">
        <v>69</v>
      </c>
      <c r="E56" s="108" t="s">
        <v>62</v>
      </c>
      <c r="F56" s="108">
        <v>25.470000000000002</v>
      </c>
      <c r="G56" s="122">
        <v>2.8</v>
      </c>
      <c r="H56" s="109">
        <v>142382.74489999999</v>
      </c>
      <c r="I56" s="109">
        <v>9634.5657382333411</v>
      </c>
      <c r="J56" s="110">
        <v>45372</v>
      </c>
    </row>
    <row r="57" spans="1:18" x14ac:dyDescent="0.3">
      <c r="A57" t="s">
        <v>673</v>
      </c>
      <c r="B57" t="s">
        <v>55</v>
      </c>
      <c r="C57" t="s">
        <v>674</v>
      </c>
      <c r="D57" t="s">
        <v>675</v>
      </c>
      <c r="E57" t="s">
        <v>62</v>
      </c>
      <c r="F57">
        <v>4.55</v>
      </c>
      <c r="G57">
        <v>5</v>
      </c>
      <c r="H57" s="224">
        <v>121388</v>
      </c>
      <c r="I57" s="224">
        <v>14315.691466666678</v>
      </c>
      <c r="J57" s="225">
        <v>45513</v>
      </c>
      <c r="L57" s="226" t="s">
        <v>673</v>
      </c>
      <c r="M57" t="s">
        <v>674</v>
      </c>
      <c r="N57" s="226" t="s">
        <v>676</v>
      </c>
      <c r="O57" t="s">
        <v>18</v>
      </c>
      <c r="P57" s="224">
        <v>361164</v>
      </c>
      <c r="Q57" s="224">
        <v>42593.274400000038</v>
      </c>
      <c r="R57" s="227">
        <v>60</v>
      </c>
    </row>
    <row r="58" spans="1:18" x14ac:dyDescent="0.3">
      <c r="A58" t="s">
        <v>673</v>
      </c>
      <c r="B58" t="s">
        <v>55</v>
      </c>
      <c r="C58" t="s">
        <v>674</v>
      </c>
      <c r="D58" t="s">
        <v>677</v>
      </c>
      <c r="E58" t="s">
        <v>62</v>
      </c>
      <c r="F58">
        <v>34.770000000000003</v>
      </c>
      <c r="G58">
        <v>5</v>
      </c>
      <c r="H58" s="224">
        <v>118388</v>
      </c>
      <c r="I58" s="224">
        <v>13961.891466666679</v>
      </c>
      <c r="J58" s="225">
        <v>45513</v>
      </c>
      <c r="L58" s="226" t="s">
        <v>678</v>
      </c>
      <c r="M58" t="s">
        <v>679</v>
      </c>
      <c r="N58" s="226" t="s">
        <v>680</v>
      </c>
      <c r="O58" t="s">
        <v>19</v>
      </c>
      <c r="P58" s="224">
        <v>116908</v>
      </c>
      <c r="Q58" s="224">
        <v>14490.278968000011</v>
      </c>
      <c r="R58" s="227">
        <v>63</v>
      </c>
    </row>
    <row r="59" spans="1:18" x14ac:dyDescent="0.3">
      <c r="A59" t="s">
        <v>673</v>
      </c>
      <c r="B59" t="s">
        <v>55</v>
      </c>
      <c r="C59" t="s">
        <v>674</v>
      </c>
      <c r="D59" t="s">
        <v>681</v>
      </c>
      <c r="E59" t="s">
        <v>62</v>
      </c>
      <c r="F59">
        <v>4.51</v>
      </c>
      <c r="G59">
        <v>5</v>
      </c>
      <c r="H59" s="224">
        <v>121388</v>
      </c>
      <c r="I59" s="224">
        <v>14315.691466666678</v>
      </c>
      <c r="J59" s="225">
        <v>45513</v>
      </c>
      <c r="L59" s="226" t="s">
        <v>682</v>
      </c>
      <c r="M59" t="s">
        <v>73</v>
      </c>
      <c r="N59" s="226" t="s">
        <v>683</v>
      </c>
      <c r="O59" t="s">
        <v>17</v>
      </c>
      <c r="P59" s="224">
        <v>185535.16</v>
      </c>
      <c r="Q59" s="224">
        <v>21880.779869333353</v>
      </c>
      <c r="R59" s="227">
        <v>60</v>
      </c>
    </row>
    <row r="60" spans="1:18" x14ac:dyDescent="0.3">
      <c r="A60" t="s">
        <v>678</v>
      </c>
      <c r="B60" t="s">
        <v>55</v>
      </c>
      <c r="C60" t="s">
        <v>679</v>
      </c>
      <c r="D60" t="s">
        <v>684</v>
      </c>
      <c r="E60" t="s">
        <v>114</v>
      </c>
      <c r="F60">
        <v>2.0700000000000003</v>
      </c>
      <c r="G60">
        <v>5</v>
      </c>
      <c r="H60" s="224">
        <v>1392</v>
      </c>
      <c r="I60" s="224">
        <v>172.53283200000013</v>
      </c>
      <c r="J60" s="225">
        <v>45513</v>
      </c>
      <c r="L60" s="226" t="s">
        <v>685</v>
      </c>
      <c r="M60" t="s">
        <v>686</v>
      </c>
      <c r="N60" s="226" t="s">
        <v>687</v>
      </c>
      <c r="O60" t="s">
        <v>15</v>
      </c>
      <c r="P60" s="224">
        <v>88392.28</v>
      </c>
      <c r="Q60" s="224">
        <v>10424.396221333342</v>
      </c>
      <c r="R60" s="227">
        <v>60</v>
      </c>
    </row>
    <row r="61" spans="1:18" x14ac:dyDescent="0.3">
      <c r="A61" t="s">
        <v>678</v>
      </c>
      <c r="B61" t="s">
        <v>55</v>
      </c>
      <c r="C61" t="s">
        <v>679</v>
      </c>
      <c r="D61" t="s">
        <v>684</v>
      </c>
      <c r="E61" t="s">
        <v>62</v>
      </c>
      <c r="F61">
        <v>3.45</v>
      </c>
      <c r="G61">
        <v>5</v>
      </c>
      <c r="H61" s="224">
        <v>89894</v>
      </c>
      <c r="I61" s="224">
        <v>11142.001724000009</v>
      </c>
      <c r="J61" s="225">
        <v>45513</v>
      </c>
      <c r="L61" s="226" t="s">
        <v>688</v>
      </c>
      <c r="M61" t="s">
        <v>689</v>
      </c>
      <c r="N61" s="226" t="s">
        <v>690</v>
      </c>
      <c r="O61" t="s">
        <v>17</v>
      </c>
      <c r="P61" s="224">
        <v>65000</v>
      </c>
      <c r="Q61" s="224">
        <v>6911.6666666666724</v>
      </c>
      <c r="R61" s="227">
        <v>54</v>
      </c>
    </row>
    <row r="62" spans="1:18" x14ac:dyDescent="0.3">
      <c r="A62" t="s">
        <v>678</v>
      </c>
      <c r="B62" t="s">
        <v>55</v>
      </c>
      <c r="C62" t="s">
        <v>679</v>
      </c>
      <c r="D62" t="s">
        <v>684</v>
      </c>
      <c r="E62" t="s">
        <v>114</v>
      </c>
      <c r="F62">
        <v>2.0499999999999998</v>
      </c>
      <c r="G62">
        <v>5.4</v>
      </c>
      <c r="H62" s="224">
        <v>4232</v>
      </c>
      <c r="I62" s="224">
        <v>524.53947200000039</v>
      </c>
      <c r="J62" s="225">
        <v>45513</v>
      </c>
      <c r="L62" s="226" t="s">
        <v>691</v>
      </c>
      <c r="M62" t="s">
        <v>692</v>
      </c>
      <c r="N62" s="226" t="s">
        <v>683</v>
      </c>
      <c r="O62" t="s">
        <v>17</v>
      </c>
      <c r="P62" s="224">
        <v>1106075.2913355937</v>
      </c>
      <c r="Q62" s="224">
        <v>258747.87981977346</v>
      </c>
      <c r="R62" s="227">
        <v>120</v>
      </c>
    </row>
    <row r="63" spans="1:18" x14ac:dyDescent="0.3">
      <c r="A63" t="s">
        <v>678</v>
      </c>
      <c r="B63" t="s">
        <v>55</v>
      </c>
      <c r="C63" t="s">
        <v>679</v>
      </c>
      <c r="D63" t="s">
        <v>684</v>
      </c>
      <c r="E63" t="s">
        <v>114</v>
      </c>
      <c r="F63">
        <v>2.1500000000000004</v>
      </c>
      <c r="G63">
        <v>5.8</v>
      </c>
      <c r="H63" s="224">
        <v>15640</v>
      </c>
      <c r="I63" s="224">
        <v>1938.5154400000015</v>
      </c>
      <c r="J63" s="225">
        <v>45513</v>
      </c>
      <c r="L63" s="226" t="s">
        <v>693</v>
      </c>
      <c r="M63" t="s">
        <v>694</v>
      </c>
      <c r="N63" s="226" t="s">
        <v>683</v>
      </c>
      <c r="O63" t="s">
        <v>17</v>
      </c>
      <c r="P63" s="224">
        <v>185349.49</v>
      </c>
      <c r="Q63" s="224">
        <v>21858.883187333347</v>
      </c>
      <c r="R63" s="227">
        <v>60</v>
      </c>
    </row>
    <row r="64" spans="1:18" x14ac:dyDescent="0.3">
      <c r="A64" t="s">
        <v>678</v>
      </c>
      <c r="B64" t="s">
        <v>55</v>
      </c>
      <c r="C64" t="s">
        <v>679</v>
      </c>
      <c r="D64" t="s">
        <v>684</v>
      </c>
      <c r="E64" t="s">
        <v>114</v>
      </c>
      <c r="F64">
        <v>1.76</v>
      </c>
      <c r="G64">
        <v>7.8</v>
      </c>
      <c r="H64" s="224">
        <v>5750</v>
      </c>
      <c r="I64" s="224">
        <v>712.68950000000052</v>
      </c>
      <c r="J64" s="225">
        <v>45513</v>
      </c>
      <c r="L64" s="226" t="s">
        <v>695</v>
      </c>
      <c r="M64" t="s">
        <v>696</v>
      </c>
      <c r="N64" s="226" t="s">
        <v>697</v>
      </c>
      <c r="O64" t="s">
        <v>15</v>
      </c>
      <c r="P64" s="224">
        <v>145998</v>
      </c>
      <c r="Q64" s="224">
        <v>17218.030800000015</v>
      </c>
      <c r="R64" s="227">
        <v>60</v>
      </c>
    </row>
    <row r="65" spans="1:18" x14ac:dyDescent="0.3">
      <c r="A65" t="s">
        <v>682</v>
      </c>
      <c r="B65" t="s">
        <v>55</v>
      </c>
      <c r="C65" t="s">
        <v>73</v>
      </c>
      <c r="D65" t="s">
        <v>698</v>
      </c>
      <c r="E65" t="s">
        <v>62</v>
      </c>
      <c r="F65">
        <v>279.67</v>
      </c>
      <c r="G65">
        <v>5</v>
      </c>
      <c r="H65" s="224">
        <v>151265</v>
      </c>
      <c r="I65" s="224">
        <v>17839.185666666683</v>
      </c>
      <c r="J65" s="225">
        <v>45513</v>
      </c>
      <c r="L65" s="226" t="s">
        <v>699</v>
      </c>
      <c r="M65" t="s">
        <v>73</v>
      </c>
      <c r="N65" s="226" t="s">
        <v>683</v>
      </c>
      <c r="O65" t="s">
        <v>17</v>
      </c>
      <c r="P65" s="224">
        <v>88474.8</v>
      </c>
      <c r="Q65" s="224">
        <v>10478.60141280001</v>
      </c>
      <c r="R65" s="227">
        <v>60</v>
      </c>
    </row>
    <row r="66" spans="1:18" x14ac:dyDescent="0.3">
      <c r="A66" t="s">
        <v>682</v>
      </c>
      <c r="B66" t="s">
        <v>55</v>
      </c>
      <c r="C66" t="s">
        <v>73</v>
      </c>
      <c r="D66" t="s">
        <v>698</v>
      </c>
      <c r="E66" t="s">
        <v>114</v>
      </c>
      <c r="F66">
        <v>278.01</v>
      </c>
      <c r="G66">
        <v>5</v>
      </c>
      <c r="H66" s="224">
        <v>34270.160000000003</v>
      </c>
      <c r="I66" s="224">
        <v>4041.5942026666703</v>
      </c>
      <c r="J66" s="225">
        <v>45513</v>
      </c>
      <c r="L66" s="226" t="s">
        <v>700</v>
      </c>
      <c r="M66" t="s">
        <v>701</v>
      </c>
      <c r="N66" s="226" t="s">
        <v>702</v>
      </c>
      <c r="O66" t="s">
        <v>16</v>
      </c>
      <c r="P66" s="224">
        <v>102885.8</v>
      </c>
      <c r="Q66" s="224">
        <v>12133.665346666678</v>
      </c>
      <c r="R66" s="227">
        <v>60</v>
      </c>
    </row>
    <row r="67" spans="1:18" x14ac:dyDescent="0.3">
      <c r="A67" t="s">
        <v>685</v>
      </c>
      <c r="B67" t="s">
        <v>55</v>
      </c>
      <c r="C67" t="s">
        <v>686</v>
      </c>
      <c r="D67" t="s">
        <v>703</v>
      </c>
      <c r="E67" t="s">
        <v>62</v>
      </c>
      <c r="F67">
        <v>4.3</v>
      </c>
      <c r="G67">
        <v>5</v>
      </c>
      <c r="H67" s="224">
        <v>88392.28</v>
      </c>
      <c r="I67" s="224">
        <v>10424.396221333342</v>
      </c>
      <c r="J67" s="225">
        <v>45513</v>
      </c>
      <c r="L67" s="226" t="s">
        <v>704</v>
      </c>
      <c r="M67" t="s">
        <v>705</v>
      </c>
      <c r="N67" s="226" t="s">
        <v>706</v>
      </c>
      <c r="O67" t="s">
        <v>17</v>
      </c>
      <c r="P67" s="224">
        <v>141982</v>
      </c>
      <c r="Q67" s="224">
        <v>16744.410533333346</v>
      </c>
      <c r="R67" s="227">
        <v>60</v>
      </c>
    </row>
    <row r="68" spans="1:18" x14ac:dyDescent="0.3">
      <c r="A68" t="s">
        <v>688</v>
      </c>
      <c r="B68" t="s">
        <v>55</v>
      </c>
      <c r="C68" t="s">
        <v>689</v>
      </c>
      <c r="D68" t="s">
        <v>707</v>
      </c>
      <c r="E68" t="s">
        <v>62</v>
      </c>
      <c r="F68">
        <v>32.910000000000004</v>
      </c>
      <c r="G68">
        <v>4.5</v>
      </c>
      <c r="H68" s="224">
        <v>65000</v>
      </c>
      <c r="I68" s="224">
        <v>6911.6666666666724</v>
      </c>
      <c r="J68" s="225">
        <v>45513</v>
      </c>
      <c r="L68" s="226" t="s">
        <v>708</v>
      </c>
      <c r="M68" t="s">
        <v>709</v>
      </c>
      <c r="N68" s="226" t="s">
        <v>710</v>
      </c>
      <c r="O68" t="s">
        <v>19</v>
      </c>
      <c r="P68" s="224">
        <v>247354.55</v>
      </c>
      <c r="Q68" s="224">
        <v>30213.863573400024</v>
      </c>
      <c r="R68" s="227">
        <v>62</v>
      </c>
    </row>
    <row r="69" spans="1:18" x14ac:dyDescent="0.3">
      <c r="A69" t="s">
        <v>691</v>
      </c>
      <c r="B69" t="s">
        <v>711</v>
      </c>
      <c r="C69" t="s">
        <v>692</v>
      </c>
      <c r="D69" t="s">
        <v>712</v>
      </c>
      <c r="E69" t="s">
        <v>119</v>
      </c>
      <c r="F69">
        <v>15.600000000000001</v>
      </c>
      <c r="G69">
        <v>5</v>
      </c>
      <c r="H69" s="224">
        <v>19315</v>
      </c>
      <c r="I69" s="224">
        <v>4518.4223333333366</v>
      </c>
      <c r="J69" s="225">
        <v>45513</v>
      </c>
      <c r="L69" s="226" t="s">
        <v>713</v>
      </c>
      <c r="M69" t="s">
        <v>714</v>
      </c>
      <c r="N69" s="226" t="s">
        <v>715</v>
      </c>
      <c r="O69" t="s">
        <v>17</v>
      </c>
      <c r="P69" s="224">
        <v>61621.479999999996</v>
      </c>
      <c r="Q69" s="224">
        <v>7267.2265413333389</v>
      </c>
      <c r="R69" s="227">
        <v>60</v>
      </c>
    </row>
    <row r="70" spans="1:18" x14ac:dyDescent="0.3">
      <c r="A70" t="s">
        <v>691</v>
      </c>
      <c r="B70" t="s">
        <v>711</v>
      </c>
      <c r="C70" t="s">
        <v>692</v>
      </c>
      <c r="D70" t="s">
        <v>712</v>
      </c>
      <c r="E70" t="s">
        <v>716</v>
      </c>
      <c r="F70">
        <v>39.49</v>
      </c>
      <c r="G70">
        <v>6.9</v>
      </c>
      <c r="H70" s="224">
        <v>640500</v>
      </c>
      <c r="I70" s="224">
        <v>149834.30000000013</v>
      </c>
      <c r="J70" s="225">
        <v>45513</v>
      </c>
      <c r="L70" s="226" t="s">
        <v>717</v>
      </c>
      <c r="M70" t="s">
        <v>718</v>
      </c>
      <c r="N70" s="226" t="s">
        <v>719</v>
      </c>
      <c r="O70" t="s">
        <v>19</v>
      </c>
      <c r="P70" s="224">
        <v>60229</v>
      </c>
      <c r="Q70" s="224">
        <v>7103.0067333333391</v>
      </c>
      <c r="R70" s="227">
        <v>60</v>
      </c>
    </row>
    <row r="71" spans="1:18" x14ac:dyDescent="0.3">
      <c r="A71" t="s">
        <v>691</v>
      </c>
      <c r="B71" t="s">
        <v>711</v>
      </c>
      <c r="C71" t="s">
        <v>692</v>
      </c>
      <c r="D71" t="s">
        <v>712</v>
      </c>
      <c r="E71" t="s">
        <v>720</v>
      </c>
      <c r="F71">
        <v>14.02</v>
      </c>
      <c r="G71">
        <v>8.8000000000000007</v>
      </c>
      <c r="H71" s="224">
        <v>192500</v>
      </c>
      <c r="I71" s="224">
        <v>45032.166666666701</v>
      </c>
      <c r="J71" s="225">
        <v>45513</v>
      </c>
      <c r="L71" s="226" t="s">
        <v>721</v>
      </c>
      <c r="M71" t="s">
        <v>722</v>
      </c>
      <c r="N71" s="226" t="s">
        <v>723</v>
      </c>
      <c r="O71" t="s">
        <v>19</v>
      </c>
      <c r="P71" s="224">
        <v>75206.100000000006</v>
      </c>
      <c r="Q71" s="224">
        <v>13735.792516200012</v>
      </c>
      <c r="R71" s="227">
        <v>93</v>
      </c>
    </row>
    <row r="72" spans="1:18" x14ac:dyDescent="0.3">
      <c r="A72" t="s">
        <v>691</v>
      </c>
      <c r="B72" t="s">
        <v>711</v>
      </c>
      <c r="C72" t="s">
        <v>692</v>
      </c>
      <c r="D72" t="s">
        <v>712</v>
      </c>
      <c r="E72" t="s">
        <v>132</v>
      </c>
      <c r="F72">
        <v>8.9400000000000013</v>
      </c>
      <c r="G72">
        <v>8.9</v>
      </c>
      <c r="H72" s="224">
        <v>30100</v>
      </c>
      <c r="I72" s="224">
        <v>7041.3933333333389</v>
      </c>
      <c r="J72" s="225">
        <v>45513</v>
      </c>
      <c r="L72" s="226" t="s">
        <v>724</v>
      </c>
      <c r="M72" t="s">
        <v>725</v>
      </c>
      <c r="N72" s="226" t="s">
        <v>726</v>
      </c>
      <c r="O72" t="s">
        <v>15</v>
      </c>
      <c r="P72" s="224">
        <v>1181469.6605882354</v>
      </c>
      <c r="Q72" s="224">
        <v>276385.13593360805</v>
      </c>
      <c r="R72" s="227">
        <v>120</v>
      </c>
    </row>
    <row r="73" spans="1:18" ht="15.6" x14ac:dyDescent="0.3">
      <c r="A73" t="s">
        <v>691</v>
      </c>
      <c r="B73" t="s">
        <v>711</v>
      </c>
      <c r="C73" t="s">
        <v>692</v>
      </c>
      <c r="D73" t="s">
        <v>712</v>
      </c>
      <c r="E73" t="s">
        <v>727</v>
      </c>
      <c r="F73">
        <v>10.06</v>
      </c>
      <c r="G73">
        <v>18.3</v>
      </c>
      <c r="H73" s="224">
        <v>157500</v>
      </c>
      <c r="I73" s="224">
        <v>36844.500000000029</v>
      </c>
      <c r="J73" s="225">
        <v>45513</v>
      </c>
      <c r="L73" s="228"/>
      <c r="M73" s="229" t="s">
        <v>103</v>
      </c>
      <c r="N73" s="229"/>
      <c r="O73" s="229"/>
      <c r="P73" s="230">
        <f>SUM(P57:P72)</f>
        <v>4213645.6119238287</v>
      </c>
      <c r="Q73" s="229"/>
      <c r="R73" s="231"/>
    </row>
    <row r="74" spans="1:18" x14ac:dyDescent="0.3">
      <c r="A74" t="s">
        <v>691</v>
      </c>
      <c r="B74" t="s">
        <v>711</v>
      </c>
      <c r="C74" t="s">
        <v>692</v>
      </c>
      <c r="D74" t="s">
        <v>712</v>
      </c>
      <c r="E74" t="s">
        <v>108</v>
      </c>
      <c r="F74">
        <v>11.7</v>
      </c>
      <c r="G74">
        <v>25.7</v>
      </c>
      <c r="H74" s="224">
        <v>66160.291335593618</v>
      </c>
      <c r="I74" s="224">
        <v>15477.09748643988</v>
      </c>
      <c r="J74" s="225">
        <v>45513</v>
      </c>
    </row>
    <row r="75" spans="1:18" x14ac:dyDescent="0.3">
      <c r="A75" t="s">
        <v>693</v>
      </c>
      <c r="B75" t="s">
        <v>55</v>
      </c>
      <c r="C75" t="s">
        <v>694</v>
      </c>
      <c r="D75" t="s">
        <v>728</v>
      </c>
      <c r="E75" t="s">
        <v>114</v>
      </c>
      <c r="F75">
        <v>11.290000000000001</v>
      </c>
      <c r="G75">
        <v>5</v>
      </c>
      <c r="H75" s="224">
        <v>114418.32999999999</v>
      </c>
      <c r="I75" s="224">
        <v>13493.735051333342</v>
      </c>
      <c r="J75" s="225">
        <v>45513</v>
      </c>
    </row>
    <row r="76" spans="1:18" x14ac:dyDescent="0.3">
      <c r="A76" t="s">
        <v>693</v>
      </c>
      <c r="B76" t="s">
        <v>55</v>
      </c>
      <c r="C76" t="s">
        <v>694</v>
      </c>
      <c r="D76" t="s">
        <v>728</v>
      </c>
      <c r="E76" t="s">
        <v>62</v>
      </c>
      <c r="F76">
        <v>9.8000000000000007</v>
      </c>
      <c r="G76">
        <v>5</v>
      </c>
      <c r="H76" s="224">
        <v>70931.16</v>
      </c>
      <c r="I76" s="224">
        <v>8365.1481360000071</v>
      </c>
      <c r="J76" s="225">
        <v>45513</v>
      </c>
    </row>
    <row r="77" spans="1:18" x14ac:dyDescent="0.3">
      <c r="A77" t="s">
        <v>695</v>
      </c>
      <c r="B77" t="s">
        <v>729</v>
      </c>
      <c r="C77" t="s">
        <v>696</v>
      </c>
      <c r="D77" t="s">
        <v>730</v>
      </c>
      <c r="E77" t="s">
        <v>62</v>
      </c>
      <c r="F77">
        <v>6.24</v>
      </c>
      <c r="G77">
        <v>5</v>
      </c>
      <c r="H77" s="224">
        <v>145998</v>
      </c>
      <c r="I77" s="224">
        <v>17218.030800000015</v>
      </c>
      <c r="J77" s="225">
        <v>45513</v>
      </c>
    </row>
    <row r="78" spans="1:18" x14ac:dyDescent="0.3">
      <c r="A78" t="s">
        <v>699</v>
      </c>
      <c r="B78" t="s">
        <v>731</v>
      </c>
      <c r="C78" t="s">
        <v>73</v>
      </c>
      <c r="D78" t="s">
        <v>732</v>
      </c>
      <c r="E78" t="s">
        <v>62</v>
      </c>
      <c r="F78">
        <v>11.030000000000001</v>
      </c>
      <c r="G78">
        <v>5</v>
      </c>
      <c r="H78" s="224">
        <v>82126.8</v>
      </c>
      <c r="I78" s="224">
        <v>9726.7696848000087</v>
      </c>
      <c r="J78" s="225">
        <v>45513</v>
      </c>
    </row>
    <row r="79" spans="1:18" x14ac:dyDescent="0.3">
      <c r="A79" t="s">
        <v>699</v>
      </c>
      <c r="B79" t="s">
        <v>731</v>
      </c>
      <c r="C79" t="s">
        <v>73</v>
      </c>
      <c r="D79" t="s">
        <v>732</v>
      </c>
      <c r="E79" t="s">
        <v>114</v>
      </c>
      <c r="F79">
        <v>8.98</v>
      </c>
      <c r="G79">
        <v>5.3</v>
      </c>
      <c r="H79" s="224">
        <v>6348</v>
      </c>
      <c r="I79" s="224">
        <v>751.83172800000057</v>
      </c>
      <c r="J79" s="225">
        <v>45513</v>
      </c>
    </row>
    <row r="80" spans="1:18" x14ac:dyDescent="0.3">
      <c r="A80" t="s">
        <v>700</v>
      </c>
      <c r="B80" t="s">
        <v>733</v>
      </c>
      <c r="C80" t="s">
        <v>701</v>
      </c>
      <c r="D80" t="s">
        <v>734</v>
      </c>
      <c r="E80" t="s">
        <v>62</v>
      </c>
      <c r="F80">
        <v>3.6</v>
      </c>
      <c r="G80">
        <v>5</v>
      </c>
      <c r="H80" s="224">
        <v>65660.800000000003</v>
      </c>
      <c r="I80" s="224">
        <v>7743.5970133333403</v>
      </c>
      <c r="J80" s="225">
        <v>45513</v>
      </c>
    </row>
    <row r="81" spans="1:10" x14ac:dyDescent="0.3">
      <c r="A81" t="s">
        <v>700</v>
      </c>
      <c r="B81" t="s">
        <v>733</v>
      </c>
      <c r="C81" t="s">
        <v>701</v>
      </c>
      <c r="D81" t="s">
        <v>735</v>
      </c>
      <c r="E81" t="s">
        <v>62</v>
      </c>
      <c r="F81">
        <v>2.0500000000000003</v>
      </c>
      <c r="G81">
        <v>5</v>
      </c>
      <c r="H81" s="224">
        <v>37225</v>
      </c>
      <c r="I81" s="224">
        <v>4390.0683333333373</v>
      </c>
      <c r="J81" s="225">
        <v>45513</v>
      </c>
    </row>
    <row r="82" spans="1:10" x14ac:dyDescent="0.3">
      <c r="A82" t="s">
        <v>704</v>
      </c>
      <c r="B82" t="s">
        <v>736</v>
      </c>
      <c r="C82" t="s">
        <v>705</v>
      </c>
      <c r="D82" t="s">
        <v>737</v>
      </c>
      <c r="E82" t="s">
        <v>62</v>
      </c>
      <c r="F82">
        <v>6.3100000000000005</v>
      </c>
      <c r="G82">
        <v>5</v>
      </c>
      <c r="H82" s="224">
        <v>141982</v>
      </c>
      <c r="I82" s="224">
        <v>16744.410533333346</v>
      </c>
      <c r="J82" s="225">
        <v>45530</v>
      </c>
    </row>
    <row r="83" spans="1:10" x14ac:dyDescent="0.3">
      <c r="A83" t="s">
        <v>708</v>
      </c>
      <c r="B83" t="s">
        <v>98</v>
      </c>
      <c r="C83" t="s">
        <v>709</v>
      </c>
      <c r="D83" t="s">
        <v>738</v>
      </c>
      <c r="E83" t="s">
        <v>112</v>
      </c>
      <c r="F83">
        <v>34.26</v>
      </c>
      <c r="G83">
        <v>1.9</v>
      </c>
      <c r="H83" s="224">
        <v>3000</v>
      </c>
      <c r="I83" s="224">
        <v>366.44400000000024</v>
      </c>
      <c r="J83" s="225">
        <v>45534</v>
      </c>
    </row>
    <row r="84" spans="1:10" x14ac:dyDescent="0.3">
      <c r="A84" t="s">
        <v>708</v>
      </c>
      <c r="B84" t="s">
        <v>98</v>
      </c>
      <c r="C84" t="s">
        <v>709</v>
      </c>
      <c r="D84" t="s">
        <v>738</v>
      </c>
      <c r="E84" t="s">
        <v>116</v>
      </c>
      <c r="F84">
        <v>33.69</v>
      </c>
      <c r="G84">
        <v>5</v>
      </c>
      <c r="H84" s="224">
        <v>2321</v>
      </c>
      <c r="I84" s="224">
        <v>283.50550800000019</v>
      </c>
      <c r="J84" s="225">
        <v>45534</v>
      </c>
    </row>
    <row r="85" spans="1:10" x14ac:dyDescent="0.3">
      <c r="A85" t="s">
        <v>708</v>
      </c>
      <c r="B85" t="s">
        <v>98</v>
      </c>
      <c r="C85" t="s">
        <v>709</v>
      </c>
      <c r="D85" t="s">
        <v>738</v>
      </c>
      <c r="E85" t="s">
        <v>739</v>
      </c>
      <c r="F85">
        <v>30.11</v>
      </c>
      <c r="G85">
        <v>5</v>
      </c>
      <c r="H85" s="224">
        <v>2611</v>
      </c>
      <c r="I85" s="224">
        <v>318.92842800000022</v>
      </c>
      <c r="J85" s="225">
        <v>45534</v>
      </c>
    </row>
    <row r="86" spans="1:10" x14ac:dyDescent="0.3">
      <c r="A86" t="s">
        <v>708</v>
      </c>
      <c r="B86" t="s">
        <v>98</v>
      </c>
      <c r="C86" t="s">
        <v>709</v>
      </c>
      <c r="D86" t="s">
        <v>738</v>
      </c>
      <c r="E86" t="s">
        <v>126</v>
      </c>
      <c r="F86">
        <v>38.799999999999997</v>
      </c>
      <c r="G86">
        <v>5</v>
      </c>
      <c r="H86" s="224">
        <v>31909</v>
      </c>
      <c r="I86" s="224">
        <v>3897.6205320000026</v>
      </c>
      <c r="J86" s="225">
        <v>45534</v>
      </c>
    </row>
    <row r="87" spans="1:10" x14ac:dyDescent="0.3">
      <c r="A87" t="s">
        <v>708</v>
      </c>
      <c r="B87" t="s">
        <v>98</v>
      </c>
      <c r="C87" t="s">
        <v>709</v>
      </c>
      <c r="D87" t="s">
        <v>738</v>
      </c>
      <c r="E87" t="s">
        <v>62</v>
      </c>
      <c r="F87">
        <v>40.47</v>
      </c>
      <c r="G87">
        <v>5</v>
      </c>
      <c r="H87" s="224">
        <v>191713.55</v>
      </c>
      <c r="I87" s="224">
        <v>23417.426705400016</v>
      </c>
      <c r="J87" s="225">
        <v>45534</v>
      </c>
    </row>
    <row r="88" spans="1:10" x14ac:dyDescent="0.3">
      <c r="A88" t="s">
        <v>708</v>
      </c>
      <c r="B88" t="s">
        <v>98</v>
      </c>
      <c r="C88" t="s">
        <v>709</v>
      </c>
      <c r="D88" t="s">
        <v>738</v>
      </c>
      <c r="E88" t="s">
        <v>58</v>
      </c>
      <c r="F88">
        <v>31.05</v>
      </c>
      <c r="G88">
        <v>5.0999999999999996</v>
      </c>
      <c r="H88" s="224">
        <v>9160</v>
      </c>
      <c r="I88" s="224">
        <v>1118.8756800000008</v>
      </c>
      <c r="J88" s="225">
        <v>45534</v>
      </c>
    </row>
    <row r="89" spans="1:10" x14ac:dyDescent="0.3">
      <c r="A89" t="s">
        <v>708</v>
      </c>
      <c r="B89" t="s">
        <v>98</v>
      </c>
      <c r="C89" t="s">
        <v>709</v>
      </c>
      <c r="D89" t="s">
        <v>738</v>
      </c>
      <c r="E89" t="s">
        <v>740</v>
      </c>
      <c r="F89">
        <v>34.590000000000003</v>
      </c>
      <c r="G89">
        <v>8.8000000000000007</v>
      </c>
      <c r="H89" s="224">
        <v>3840</v>
      </c>
      <c r="I89" s="224">
        <v>469.04832000000033</v>
      </c>
      <c r="J89" s="225">
        <v>45534</v>
      </c>
    </row>
    <row r="90" spans="1:10" x14ac:dyDescent="0.3">
      <c r="A90" t="s">
        <v>708</v>
      </c>
      <c r="B90" t="s">
        <v>98</v>
      </c>
      <c r="C90" t="s">
        <v>709</v>
      </c>
      <c r="D90" t="s">
        <v>738</v>
      </c>
      <c r="E90" t="s">
        <v>108</v>
      </c>
      <c r="F90">
        <v>30.97</v>
      </c>
      <c r="G90">
        <v>18.8</v>
      </c>
      <c r="H90" s="224">
        <v>2800</v>
      </c>
      <c r="I90" s="224">
        <v>342.01440000000025</v>
      </c>
      <c r="J90" s="225">
        <v>45534</v>
      </c>
    </row>
    <row r="91" spans="1:10" x14ac:dyDescent="0.3">
      <c r="A91" t="s">
        <v>713</v>
      </c>
      <c r="B91" t="s">
        <v>109</v>
      </c>
      <c r="C91" t="s">
        <v>714</v>
      </c>
      <c r="D91" t="s">
        <v>741</v>
      </c>
      <c r="E91" t="s">
        <v>62</v>
      </c>
      <c r="F91">
        <v>1.37</v>
      </c>
      <c r="G91">
        <v>5</v>
      </c>
      <c r="H91" s="224">
        <v>61621.479999999996</v>
      </c>
      <c r="I91" s="224">
        <v>7267.2265413333389</v>
      </c>
      <c r="J91" s="225">
        <v>45513</v>
      </c>
    </row>
    <row r="92" spans="1:10" x14ac:dyDescent="0.3">
      <c r="A92" t="s">
        <v>717</v>
      </c>
      <c r="B92" t="s">
        <v>120</v>
      </c>
      <c r="C92" t="s">
        <v>718</v>
      </c>
      <c r="D92" t="s">
        <v>742</v>
      </c>
      <c r="E92" t="s">
        <v>62</v>
      </c>
      <c r="F92">
        <v>12.1</v>
      </c>
      <c r="G92">
        <v>5</v>
      </c>
      <c r="H92" s="224">
        <v>60229</v>
      </c>
      <c r="I92" s="224">
        <v>7103.0067333333391</v>
      </c>
      <c r="J92" s="225">
        <v>45513</v>
      </c>
    </row>
    <row r="93" spans="1:10" x14ac:dyDescent="0.3">
      <c r="A93" t="s">
        <v>721</v>
      </c>
      <c r="B93" t="s">
        <v>743</v>
      </c>
      <c r="C93" t="s">
        <v>722</v>
      </c>
      <c r="D93" t="s">
        <v>744</v>
      </c>
      <c r="E93" t="s">
        <v>745</v>
      </c>
      <c r="F93">
        <v>16.7</v>
      </c>
      <c r="G93">
        <v>0.9</v>
      </c>
      <c r="H93" s="224">
        <v>100</v>
      </c>
      <c r="I93" s="224">
        <v>18.264200000000013</v>
      </c>
      <c r="J93" s="225">
        <v>45513</v>
      </c>
    </row>
    <row r="94" spans="1:10" x14ac:dyDescent="0.3">
      <c r="A94" t="s">
        <v>721</v>
      </c>
      <c r="B94" t="s">
        <v>743</v>
      </c>
      <c r="C94" t="s">
        <v>722</v>
      </c>
      <c r="D94" t="s">
        <v>744</v>
      </c>
      <c r="E94" t="s">
        <v>122</v>
      </c>
      <c r="F94">
        <v>7.31</v>
      </c>
      <c r="G94">
        <v>5</v>
      </c>
      <c r="H94" s="224">
        <v>76</v>
      </c>
      <c r="I94" s="224">
        <v>13.88079200000001</v>
      </c>
      <c r="J94" s="225">
        <v>45513</v>
      </c>
    </row>
    <row r="95" spans="1:10" x14ac:dyDescent="0.3">
      <c r="A95" t="s">
        <v>721</v>
      </c>
      <c r="B95" t="s">
        <v>743</v>
      </c>
      <c r="C95" t="s">
        <v>722</v>
      </c>
      <c r="D95" t="s">
        <v>744</v>
      </c>
      <c r="E95" t="s">
        <v>62</v>
      </c>
      <c r="F95">
        <v>7.72</v>
      </c>
      <c r="G95">
        <v>5</v>
      </c>
      <c r="H95" s="224">
        <v>22766</v>
      </c>
      <c r="I95" s="224">
        <v>4158.0277720000031</v>
      </c>
      <c r="J95" s="225">
        <v>45513</v>
      </c>
    </row>
    <row r="96" spans="1:10" x14ac:dyDescent="0.3">
      <c r="A96" t="s">
        <v>721</v>
      </c>
      <c r="B96" t="s">
        <v>743</v>
      </c>
      <c r="C96" t="s">
        <v>722</v>
      </c>
      <c r="D96" t="s">
        <v>744</v>
      </c>
      <c r="E96" t="s">
        <v>114</v>
      </c>
      <c r="F96">
        <v>7.47</v>
      </c>
      <c r="G96">
        <v>5</v>
      </c>
      <c r="H96" s="224">
        <v>7925</v>
      </c>
      <c r="I96" s="224">
        <v>1447.4378500000012</v>
      </c>
      <c r="J96" s="225">
        <v>45513</v>
      </c>
    </row>
    <row r="97" spans="1:10" x14ac:dyDescent="0.3">
      <c r="A97" t="s">
        <v>721</v>
      </c>
      <c r="B97" t="s">
        <v>743</v>
      </c>
      <c r="C97" t="s">
        <v>722</v>
      </c>
      <c r="D97" t="s">
        <v>746</v>
      </c>
      <c r="E97" t="s">
        <v>62</v>
      </c>
      <c r="F97">
        <v>5.46</v>
      </c>
      <c r="G97">
        <v>5</v>
      </c>
      <c r="H97" s="224">
        <v>9391</v>
      </c>
      <c r="I97" s="224">
        <v>1715.1910220000013</v>
      </c>
      <c r="J97" s="225">
        <v>45513</v>
      </c>
    </row>
    <row r="98" spans="1:10" x14ac:dyDescent="0.3">
      <c r="A98" t="s">
        <v>721</v>
      </c>
      <c r="B98" t="s">
        <v>743</v>
      </c>
      <c r="C98" t="s">
        <v>722</v>
      </c>
      <c r="D98" t="s">
        <v>744</v>
      </c>
      <c r="E98" t="s">
        <v>89</v>
      </c>
      <c r="F98">
        <v>7.04</v>
      </c>
      <c r="G98">
        <v>5.7</v>
      </c>
      <c r="H98" s="224">
        <v>3355</v>
      </c>
      <c r="I98" s="224">
        <v>612.76391000000046</v>
      </c>
      <c r="J98" s="225">
        <v>45513</v>
      </c>
    </row>
    <row r="99" spans="1:10" x14ac:dyDescent="0.3">
      <c r="A99" t="s">
        <v>721</v>
      </c>
      <c r="B99" t="s">
        <v>743</v>
      </c>
      <c r="C99" t="s">
        <v>722</v>
      </c>
      <c r="D99" t="s">
        <v>744</v>
      </c>
      <c r="E99" t="s">
        <v>114</v>
      </c>
      <c r="F99">
        <v>7.47</v>
      </c>
      <c r="G99">
        <v>5.8</v>
      </c>
      <c r="H99" s="224">
        <v>15264</v>
      </c>
      <c r="I99" s="224">
        <v>2787.8474880000022</v>
      </c>
      <c r="J99" s="225">
        <v>45513</v>
      </c>
    </row>
    <row r="100" spans="1:10" x14ac:dyDescent="0.3">
      <c r="A100" t="s">
        <v>721</v>
      </c>
      <c r="B100" t="s">
        <v>743</v>
      </c>
      <c r="C100" t="s">
        <v>722</v>
      </c>
      <c r="D100" t="s">
        <v>744</v>
      </c>
      <c r="E100" t="s">
        <v>92</v>
      </c>
      <c r="F100">
        <v>8.2200000000000006</v>
      </c>
      <c r="G100">
        <v>6.9</v>
      </c>
      <c r="H100" s="224">
        <v>11590</v>
      </c>
      <c r="I100" s="224">
        <v>2116.8207800000014</v>
      </c>
      <c r="J100" s="225">
        <v>45513</v>
      </c>
    </row>
    <row r="101" spans="1:10" x14ac:dyDescent="0.3">
      <c r="A101" t="s">
        <v>721</v>
      </c>
      <c r="B101" t="s">
        <v>743</v>
      </c>
      <c r="C101" t="s">
        <v>722</v>
      </c>
      <c r="D101" t="s">
        <v>746</v>
      </c>
      <c r="E101" t="s">
        <v>112</v>
      </c>
      <c r="F101">
        <v>3.26</v>
      </c>
      <c r="G101">
        <v>9.4</v>
      </c>
      <c r="H101" s="224">
        <v>799.09999999999991</v>
      </c>
      <c r="I101" s="224">
        <v>145.94922220000009</v>
      </c>
      <c r="J101" s="225">
        <v>45513</v>
      </c>
    </row>
    <row r="102" spans="1:10" x14ac:dyDescent="0.3">
      <c r="A102" t="s">
        <v>721</v>
      </c>
      <c r="B102" t="s">
        <v>743</v>
      </c>
      <c r="C102" t="s">
        <v>722</v>
      </c>
      <c r="D102" t="s">
        <v>744</v>
      </c>
      <c r="E102" t="s">
        <v>114</v>
      </c>
      <c r="F102">
        <v>6.42</v>
      </c>
      <c r="G102">
        <v>23.4</v>
      </c>
      <c r="H102" s="224">
        <v>3840</v>
      </c>
      <c r="I102" s="224">
        <v>701.34528000000057</v>
      </c>
      <c r="J102" s="225">
        <v>45513</v>
      </c>
    </row>
    <row r="103" spans="1:10" x14ac:dyDescent="0.3">
      <c r="A103" t="s">
        <v>721</v>
      </c>
      <c r="B103" t="s">
        <v>743</v>
      </c>
      <c r="C103" t="s">
        <v>722</v>
      </c>
      <c r="D103" t="s">
        <v>746</v>
      </c>
      <c r="E103" t="s">
        <v>745</v>
      </c>
      <c r="F103">
        <v>3.58</v>
      </c>
      <c r="G103">
        <v>999</v>
      </c>
      <c r="H103" s="224">
        <v>100</v>
      </c>
      <c r="I103" s="224">
        <v>18.264200000000013</v>
      </c>
      <c r="J103" s="225">
        <v>45513</v>
      </c>
    </row>
    <row r="104" spans="1:10" x14ac:dyDescent="0.3">
      <c r="A104" t="s">
        <v>724</v>
      </c>
      <c r="B104" t="s">
        <v>747</v>
      </c>
      <c r="C104" t="s">
        <v>725</v>
      </c>
      <c r="D104" t="s">
        <v>748</v>
      </c>
      <c r="E104" t="s">
        <v>749</v>
      </c>
      <c r="F104">
        <v>11.05</v>
      </c>
      <c r="G104">
        <v>2.5</v>
      </c>
      <c r="H104" s="224">
        <v>3993</v>
      </c>
      <c r="I104" s="224">
        <v>934.09580000000074</v>
      </c>
      <c r="J104" s="225">
        <v>45513</v>
      </c>
    </row>
    <row r="105" spans="1:10" x14ac:dyDescent="0.3">
      <c r="A105" t="s">
        <v>724</v>
      </c>
      <c r="B105" t="s">
        <v>747</v>
      </c>
      <c r="C105" t="s">
        <v>725</v>
      </c>
      <c r="D105" t="s">
        <v>748</v>
      </c>
      <c r="E105" t="s">
        <v>114</v>
      </c>
      <c r="F105">
        <v>7.51</v>
      </c>
      <c r="G105">
        <v>3.3</v>
      </c>
      <c r="H105" s="224">
        <v>26269.1</v>
      </c>
      <c r="I105" s="224">
        <v>6145.2181266666712</v>
      </c>
      <c r="J105" s="225">
        <v>45513</v>
      </c>
    </row>
    <row r="106" spans="1:10" x14ac:dyDescent="0.3">
      <c r="A106" t="s">
        <v>724</v>
      </c>
      <c r="B106" t="s">
        <v>747</v>
      </c>
      <c r="C106" t="s">
        <v>725</v>
      </c>
      <c r="D106" t="s">
        <v>748</v>
      </c>
      <c r="E106" t="s">
        <v>116</v>
      </c>
      <c r="F106">
        <v>7.41</v>
      </c>
      <c r="G106">
        <v>5</v>
      </c>
      <c r="H106" s="224">
        <v>2972.3</v>
      </c>
      <c r="I106" s="224">
        <v>695.32004666666728</v>
      </c>
      <c r="J106" s="225">
        <v>45513</v>
      </c>
    </row>
    <row r="107" spans="1:10" x14ac:dyDescent="0.3">
      <c r="A107" t="s">
        <v>724</v>
      </c>
      <c r="B107" t="s">
        <v>747</v>
      </c>
      <c r="C107" t="s">
        <v>725</v>
      </c>
      <c r="D107" t="s">
        <v>748</v>
      </c>
      <c r="E107" t="s">
        <v>132</v>
      </c>
      <c r="F107">
        <v>6.34</v>
      </c>
      <c r="G107">
        <v>5</v>
      </c>
      <c r="H107" s="224">
        <v>27260</v>
      </c>
      <c r="I107" s="224">
        <v>6377.0226666666722</v>
      </c>
      <c r="J107" s="225">
        <v>45513</v>
      </c>
    </row>
    <row r="108" spans="1:10" x14ac:dyDescent="0.3">
      <c r="A108" t="s">
        <v>724</v>
      </c>
      <c r="B108" t="s">
        <v>747</v>
      </c>
      <c r="C108" t="s">
        <v>725</v>
      </c>
      <c r="D108" t="s">
        <v>748</v>
      </c>
      <c r="E108" t="s">
        <v>62</v>
      </c>
      <c r="F108">
        <v>9.4499999999999993</v>
      </c>
      <c r="G108">
        <v>5</v>
      </c>
      <c r="H108" s="224">
        <v>610760</v>
      </c>
      <c r="I108" s="224">
        <v>142877.12266666678</v>
      </c>
      <c r="J108" s="225">
        <v>45513</v>
      </c>
    </row>
    <row r="109" spans="1:10" x14ac:dyDescent="0.3">
      <c r="A109" t="s">
        <v>724</v>
      </c>
      <c r="B109" t="s">
        <v>747</v>
      </c>
      <c r="C109" t="s">
        <v>725</v>
      </c>
      <c r="D109" t="s">
        <v>748</v>
      </c>
      <c r="E109" t="s">
        <v>114</v>
      </c>
      <c r="F109">
        <v>6.3000000000000007</v>
      </c>
      <c r="G109">
        <v>5.2</v>
      </c>
      <c r="H109" s="224">
        <v>41955.8</v>
      </c>
      <c r="I109" s="224">
        <v>9814.8601466666751</v>
      </c>
      <c r="J109" s="225">
        <v>45513</v>
      </c>
    </row>
    <row r="110" spans="1:10" x14ac:dyDescent="0.3">
      <c r="A110" t="s">
        <v>724</v>
      </c>
      <c r="B110" t="s">
        <v>747</v>
      </c>
      <c r="C110" t="s">
        <v>725</v>
      </c>
      <c r="D110" t="s">
        <v>748</v>
      </c>
      <c r="E110" t="s">
        <v>114</v>
      </c>
      <c r="F110">
        <v>6.16</v>
      </c>
      <c r="G110">
        <v>5.6</v>
      </c>
      <c r="H110" s="224">
        <v>33324.300000000003</v>
      </c>
      <c r="I110" s="224">
        <v>7795.6645800000069</v>
      </c>
      <c r="J110" s="225">
        <v>45513</v>
      </c>
    </row>
    <row r="111" spans="1:10" x14ac:dyDescent="0.3">
      <c r="A111" t="s">
        <v>724</v>
      </c>
      <c r="B111" t="s">
        <v>747</v>
      </c>
      <c r="C111" t="s">
        <v>725</v>
      </c>
      <c r="D111" t="s">
        <v>748</v>
      </c>
      <c r="E111" t="s">
        <v>115</v>
      </c>
      <c r="F111">
        <v>6.26</v>
      </c>
      <c r="G111">
        <v>15.2</v>
      </c>
      <c r="H111" s="224">
        <v>102138.4</v>
      </c>
      <c r="I111" s="224">
        <v>23893.576373333352</v>
      </c>
      <c r="J111" s="225">
        <v>45513</v>
      </c>
    </row>
    <row r="112" spans="1:10" x14ac:dyDescent="0.3">
      <c r="A112" t="s">
        <v>724</v>
      </c>
      <c r="B112" t="s">
        <v>747</v>
      </c>
      <c r="C112" t="s">
        <v>725</v>
      </c>
      <c r="D112" t="s">
        <v>748</v>
      </c>
      <c r="E112" t="s">
        <v>115</v>
      </c>
      <c r="F112">
        <v>6.37</v>
      </c>
      <c r="G112">
        <v>17</v>
      </c>
      <c r="H112" s="224">
        <v>231299.8</v>
      </c>
      <c r="I112" s="224">
        <v>54108.733213333377</v>
      </c>
      <c r="J112" s="225">
        <v>45513</v>
      </c>
    </row>
    <row r="113" spans="1:10" x14ac:dyDescent="0.3">
      <c r="A113" t="s">
        <v>724</v>
      </c>
      <c r="B113" t="s">
        <v>747</v>
      </c>
      <c r="C113" t="s">
        <v>725</v>
      </c>
      <c r="D113" t="s">
        <v>748</v>
      </c>
      <c r="E113" t="s">
        <v>115</v>
      </c>
      <c r="F113">
        <v>5.79</v>
      </c>
      <c r="G113">
        <v>23</v>
      </c>
      <c r="H113" s="224">
        <v>47637.95</v>
      </c>
      <c r="I113" s="224">
        <v>11144.104436666676</v>
      </c>
      <c r="J113" s="225">
        <v>45513</v>
      </c>
    </row>
    <row r="114" spans="1:10" x14ac:dyDescent="0.3">
      <c r="A114" t="s">
        <v>724</v>
      </c>
      <c r="B114" t="s">
        <v>747</v>
      </c>
      <c r="C114" t="s">
        <v>725</v>
      </c>
      <c r="D114" t="s">
        <v>748</v>
      </c>
      <c r="E114" t="s">
        <v>750</v>
      </c>
      <c r="F114">
        <v>5.6800000000000006</v>
      </c>
      <c r="G114">
        <v>28.3</v>
      </c>
      <c r="H114" s="224">
        <v>51526.7</v>
      </c>
      <c r="I114" s="224">
        <v>12053.812686666675</v>
      </c>
      <c r="J114" s="225">
        <v>45513</v>
      </c>
    </row>
    <row r="115" spans="1:10" x14ac:dyDescent="0.3">
      <c r="A115" t="s">
        <v>724</v>
      </c>
      <c r="B115" t="s">
        <v>747</v>
      </c>
      <c r="C115" t="s">
        <v>725</v>
      </c>
      <c r="D115" t="s">
        <v>748</v>
      </c>
      <c r="E115" t="s">
        <v>750</v>
      </c>
      <c r="F115">
        <v>5.8500000000000005</v>
      </c>
      <c r="G115">
        <v>30</v>
      </c>
      <c r="H115" s="224">
        <v>2332.3105882352811</v>
      </c>
      <c r="I115" s="224">
        <v>545.60519027450721</v>
      </c>
      <c r="J115" s="225">
        <v>45513</v>
      </c>
    </row>
    <row r="116" spans="1:10" s="107" customFormat="1" ht="15.6" x14ac:dyDescent="0.3">
      <c r="A116" s="116"/>
      <c r="B116" s="117"/>
      <c r="C116" s="118"/>
      <c r="D116" s="118"/>
      <c r="E116" s="123" t="s">
        <v>103</v>
      </c>
      <c r="F116" s="123"/>
      <c r="G116" s="118"/>
      <c r="H116" s="125">
        <f>SUM(H4:H115)</f>
        <v>7503901.634290495</v>
      </c>
      <c r="I116" s="119"/>
      <c r="J116" s="120"/>
    </row>
    <row r="117" spans="1:10" s="107" customFormat="1" x14ac:dyDescent="0.3"/>
    <row r="119" spans="1:10" x14ac:dyDescent="0.3">
      <c r="A119" t="s">
        <v>123</v>
      </c>
    </row>
    <row r="120" spans="1:10" x14ac:dyDescent="0.3">
      <c r="A120" t="s">
        <v>124</v>
      </c>
    </row>
    <row r="124" spans="1:10" x14ac:dyDescent="0.3">
      <c r="A124" s="124" t="s">
        <v>125</v>
      </c>
    </row>
  </sheetData>
  <mergeCells count="2">
    <mergeCell ref="A1:J1"/>
    <mergeCell ref="A2:J2"/>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8"/>
  <dimension ref="A1"/>
  <sheetViews>
    <sheetView workbookViewId="0"/>
  </sheetViews>
  <sheetFormatPr defaultRowHeight="14.4" x14ac:dyDescent="0.3"/>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9"/>
  <dimension ref="A1"/>
  <sheetViews>
    <sheetView workbookViewId="0"/>
  </sheetViews>
  <sheetFormatPr defaultRowHeight="14.4" x14ac:dyDescent="0.3"/>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10"/>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dff576a-dbbc-4494-a6a3-7f20f9e3b96e">
      <Terms xmlns="http://schemas.microsoft.com/office/infopath/2007/PartnerControls"/>
    </lcf76f155ced4ddcb4097134ff3c332f>
    <TaxCatchAll xmlns="9a9ec0f0-7796-43d0-ac1f-4c8c46ee0bd1" xsi:nil="true"/>
    <SharedWithUsers xmlns="6f1249d8-8563-47e1-b628-fdc44376b021">
      <UserInfo>
        <DisplayName>Boterbergh Niky</DisplayName>
        <AccountId>19</AccountId>
        <AccountType/>
      </UserInfo>
      <UserInfo>
        <DisplayName>Cousaert Christophe</DisplayName>
        <AccountId>20</AccountId>
        <AccountType/>
      </UserInfo>
      <UserInfo>
        <DisplayName>De Boom Ivan</DisplayName>
        <AccountId>29</AccountId>
        <AccountType/>
      </UserInfo>
      <UserInfo>
        <DisplayName>Vermeiren Nico</DisplayName>
        <AccountId>23</AccountId>
        <AccountType/>
      </UserInfo>
      <UserInfo>
        <DisplayName>Dheere Stef</DisplayName>
        <AccountId>1085</AccountId>
        <AccountType/>
      </UserInfo>
      <UserInfo>
        <DisplayName>Neerinckx Philip</DisplayName>
        <AccountId>35</AccountId>
        <AccountType/>
      </UserInfo>
      <UserInfo>
        <DisplayName>Goesaert Jan</DisplayName>
        <AccountId>47</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151BB30E5739F4A93FBA975675BA33E" ma:contentTypeVersion="17" ma:contentTypeDescription="Een nieuw document maken." ma:contentTypeScope="" ma:versionID="7b59cbab39c6884a3ab0b8788b4470d8">
  <xsd:schema xmlns:xsd="http://www.w3.org/2001/XMLSchema" xmlns:xs="http://www.w3.org/2001/XMLSchema" xmlns:p="http://schemas.microsoft.com/office/2006/metadata/properties" xmlns:ns2="ddff576a-dbbc-4494-a6a3-7f20f9e3b96e" xmlns:ns3="6f1249d8-8563-47e1-b628-fdc44376b021" xmlns:ns4="9a9ec0f0-7796-43d0-ac1f-4c8c46ee0bd1" targetNamespace="http://schemas.microsoft.com/office/2006/metadata/properties" ma:root="true" ma:fieldsID="64e36be6a723531e60405deea77d7e49" ns2:_="" ns3:_="" ns4:_="">
    <xsd:import namespace="ddff576a-dbbc-4494-a6a3-7f20f9e3b96e"/>
    <xsd:import namespace="6f1249d8-8563-47e1-b628-fdc44376b021"/>
    <xsd:import namespace="9a9ec0f0-7796-43d0-ac1f-4c8c46ee0b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ServiceObjectDetectorVersions" minOccurs="0"/>
                <xsd:element ref="ns2:lcf76f155ced4ddcb4097134ff3c332f" minOccurs="0"/>
                <xsd:element ref="ns4:TaxCatchAll"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ff576a-dbbc-4494-a6a3-7f20f9e3b9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49ca8161-7180-459b-a0ef-1a71cf6ffea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CR" ma:index="2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1249d8-8563-47e1-b628-fdc44376b021" elementFormDefault="qualified">
    <xsd:import namespace="http://schemas.microsoft.com/office/2006/documentManagement/types"/>
    <xsd:import namespace="http://schemas.microsoft.com/office/infopath/2007/PartnerControls"/>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a9ec0f0-7796-43d0-ac1f-4c8c46ee0bd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2051b53b-46af-4651-bcbd-130dcd156f13}" ma:internalName="TaxCatchAll" ma:showField="CatchAllData" ma:web="d6b0519f-151c-4ff4-90e5-3a8f1ccb71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4503C3-6C6E-4C85-9C00-FD1BF7F184B8}">
  <ds:schemaRefs>
    <ds:schemaRef ds:uri="http://schemas.microsoft.com/office/2006/metadata/properties"/>
    <ds:schemaRef ds:uri="http://schemas.microsoft.com/office/infopath/2007/PartnerControls"/>
    <ds:schemaRef ds:uri="ddff576a-dbbc-4494-a6a3-7f20f9e3b96e"/>
    <ds:schemaRef ds:uri="9a9ec0f0-7796-43d0-ac1f-4c8c46ee0bd1"/>
    <ds:schemaRef ds:uri="6f1249d8-8563-47e1-b628-fdc44376b021"/>
  </ds:schemaRefs>
</ds:datastoreItem>
</file>

<file path=customXml/itemProps2.xml><?xml version="1.0" encoding="utf-8"?>
<ds:datastoreItem xmlns:ds="http://schemas.openxmlformats.org/officeDocument/2006/customXml" ds:itemID="{AF4CA86D-E8C6-4947-8BBE-33D5547C88AC}">
  <ds:schemaRefs>
    <ds:schemaRef ds:uri="http://schemas.microsoft.com/sharepoint/v3/contenttype/forms"/>
  </ds:schemaRefs>
</ds:datastoreItem>
</file>

<file path=customXml/itemProps3.xml><?xml version="1.0" encoding="utf-8"?>
<ds:datastoreItem xmlns:ds="http://schemas.openxmlformats.org/officeDocument/2006/customXml" ds:itemID="{2C636939-2037-44A2-8418-A9EF549005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ff576a-dbbc-4494-a6a3-7f20f9e3b96e"/>
    <ds:schemaRef ds:uri="6f1249d8-8563-47e1-b628-fdc44376b021"/>
    <ds:schemaRef ds:uri="9a9ec0f0-7796-43d0-ac1f-4c8c46ee0b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Klassieke financiering</vt:lpstr>
      <vt:lpstr>Agressie-subsidies</vt:lpstr>
      <vt:lpstr>Infrastructuurforfait PMH</vt:lpstr>
      <vt:lpstr>Strategisch forfait ZH</vt:lpstr>
      <vt:lpstr>Toestelfinanciering</vt:lpstr>
      <vt:lpstr>Instandhoudingsforfait ZH</vt:lpstr>
      <vt:lpstr>Klimaatsubsidies</vt:lpstr>
      <vt:lpstr>Renteloze energielening</vt:lpstr>
      <vt:lpstr>Blad16</vt:lpstr>
      <vt:lpstr>Blad17</vt:lpstr>
      <vt:lpstr>Blad1</vt:lpstr>
    </vt:vector>
  </TitlesOfParts>
  <Manager/>
  <Company>Vlaamse Overheid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Unknown</dc:creator>
  <cp:keywords/>
  <dc:description/>
  <cp:lastModifiedBy>Cousaert Christophe</cp:lastModifiedBy>
  <cp:revision/>
  <dcterms:created xsi:type="dcterms:W3CDTF">2011-12-02T08:11:51Z</dcterms:created>
  <dcterms:modified xsi:type="dcterms:W3CDTF">2024-09-04T13:43:45Z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0x010100D151BB30E5739F4A93FBA975675BA33E</vt:lpwstr>
  </property>
  <property fmtid="{D5CDD505-2E9C-101B-9397-08002B2CF9AE}" pid="3" name="AuthorIds_UIVersion_1536">
    <vt:lpwstr>35</vt:lpwstr>
  </property>
  <property fmtid="{D5CDD505-2E9C-101B-9397-08002B2CF9AE}" pid="4" name="AuthorIds_UIVersion_8192">
    <vt:lpwstr>35</vt:lpwstr>
  </property>
  <property fmtid="{D5CDD505-2E9C-101B-9397-08002B2CF9AE}" pid="5" name="MediaServiceImageTags">
    <vt:lpwstr/>
  </property>
</Properties>
</file>