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D:\Gebruikersgegevens\cousaech\Documents\"/>
    </mc:Choice>
  </mc:AlternateContent>
  <bookViews>
    <workbookView xWindow="120" yWindow="660" windowWidth="15240" windowHeight="7080" tabRatio="827" activeTab="1"/>
  </bookViews>
  <sheets>
    <sheet name="Algemene instructies" sheetId="6" r:id="rId1"/>
    <sheet name="Formulier forfait" sheetId="10" r:id="rId2"/>
    <sheet name="Cijfervoorbeeld" sheetId="14" r:id="rId3"/>
    <sheet name="Uitleg" sheetId="5" r:id="rId4"/>
    <sheet name="Bijlage supplement" sheetId="15" r:id="rId5"/>
    <sheet name="Checklist overheidstussenkomst" sheetId="11" r:id="rId6"/>
    <sheet name="OLO+120bp" sheetId="4" r:id="rId7"/>
  </sheets>
  <definedNames>
    <definedName name="adres_inrichtendemacht" localSheetId="2">Cijfervoorbeeld!$F$8</definedName>
    <definedName name="adres_inrichtendemacht" localSheetId="1">'Formulier forfait'!$F$8</definedName>
    <definedName name="adres_inrichtendemacht">#REF!</definedName>
    <definedName name="adres_voorziening" localSheetId="2">Cijfervoorbeeld!$F$10</definedName>
    <definedName name="adres_voorziening" localSheetId="1">'Formulier forfait'!$F$10</definedName>
    <definedName name="adres_voorziening">#REF!</definedName>
    <definedName name="aflossingsmethode_meubilair" localSheetId="2">Cijfervoorbeeld!#REF!</definedName>
    <definedName name="aflossingsmethode_meubilair" localSheetId="1">'Formulier forfait'!#REF!</definedName>
    <definedName name="aflossingsmethode_meubilair">#REF!</definedName>
    <definedName name="aflossingsmethode_nieuwbouw" localSheetId="2">Cijfervoorbeeld!#REF!</definedName>
    <definedName name="aflossingsmethode_nieuwbouw" localSheetId="1">'Formulier forfait'!#REF!</definedName>
    <definedName name="aflossingsmethode_nieuwbouw">#REF!</definedName>
    <definedName name="afschrijvingsduur_meubilair" localSheetId="2">Cijfervoorbeeld!$H$85</definedName>
    <definedName name="afschrijvingsduur_meubilair" localSheetId="1">'Formulier forfait'!$H$85</definedName>
    <definedName name="afschrijvingsduur_meubilair">#REF!</definedName>
    <definedName name="afschrijvingsduur_nieuwbouw" localSheetId="2">Cijfervoorbeeld!$E$85</definedName>
    <definedName name="afschrijvingsduur_nieuwbouw" localSheetId="1">'Formulier forfait'!$E$85</definedName>
    <definedName name="afschrijvingsduur_nieuwbouw">#REF!</definedName>
    <definedName name="apartesanitairecel" localSheetId="2">#REF!</definedName>
    <definedName name="apartesanitairecel" localSheetId="1">#REF!</definedName>
    <definedName name="apartesanitairecel">#REF!</definedName>
    <definedName name="berekendefinancieringskost_meubilair" localSheetId="2">Cijfervoorbeeld!#REF!</definedName>
    <definedName name="berekendefinancieringskost_meubilair" localSheetId="1">'Formulier forfait'!#REF!</definedName>
    <definedName name="berekendefinancieringskost_meubilair">#REF!</definedName>
    <definedName name="berekendefinancieringskost_nieuwbouw" localSheetId="2">Cijfervoorbeeld!#REF!</definedName>
    <definedName name="berekendefinancieringskost_nieuwbouw" localSheetId="1">'Formulier forfait'!#REF!</definedName>
    <definedName name="berekendefinancieringskost_nieuwbouw">#REF!</definedName>
    <definedName name="bewoners_huidig" localSheetId="2">#REF!</definedName>
    <definedName name="bewoners_huidig" localSheetId="1">#REF!</definedName>
    <definedName name="bewoners_huidig">#REF!</definedName>
    <definedName name="bewoners_toekomstig" localSheetId="2">#REF!</definedName>
    <definedName name="bewoners_toekomstig" localSheetId="1">#REF!</definedName>
    <definedName name="bewoners_toekomstig">#REF!</definedName>
    <definedName name="bezettingsgraad_meubilair" localSheetId="2">Cijfervoorbeeld!$H$87</definedName>
    <definedName name="bezettingsgraad_meubilair" localSheetId="1">'Formulier forfait'!$H$87</definedName>
    <definedName name="bezettingsgraad_meubilair">#REF!</definedName>
    <definedName name="bezettingsgraad_werken" localSheetId="2">Cijfervoorbeeld!$E$87</definedName>
    <definedName name="bezettingsgraad_werken" localSheetId="1">'Formulier forfait'!$E$87</definedName>
    <definedName name="bezettingsgraad_werken">#REF!</definedName>
    <definedName name="bouwkost_fin_meubilair" localSheetId="2">Cijfervoorbeeld!$H$79</definedName>
    <definedName name="bouwkost_fin_meubilair" localSheetId="1">'Formulier forfait'!$H$79</definedName>
    <definedName name="bouwkost_fin_meubilair">#REF!</definedName>
    <definedName name="bouwkost_fin_werken" localSheetId="2">Cijfervoorbeeld!$E$79</definedName>
    <definedName name="bouwkost_fin_werken" localSheetId="1">'Formulier forfait'!$E$79</definedName>
    <definedName name="bouwkost_fin_werken">#REF!</definedName>
    <definedName name="bouwkost_meubilair" localSheetId="2">Cijfervoorbeeld!$H$74</definedName>
    <definedName name="bouwkost_meubilair" localSheetId="1">'Formulier forfait'!$H$74</definedName>
    <definedName name="bouwkost_meubilair">#REF!</definedName>
    <definedName name="bouwkost_netto_werken" localSheetId="2">Cijfervoorbeeld!$E$77</definedName>
    <definedName name="bouwkost_netto_werken" localSheetId="1">'Formulier forfait'!$E$77</definedName>
    <definedName name="bouwkost_netto_werken">#REF!</definedName>
    <definedName name="bouwkost_werken" localSheetId="2">Cijfervoorbeeld!$E$74</definedName>
    <definedName name="bouwkost_werken" localSheetId="1">'Formulier forfait'!$E$74</definedName>
    <definedName name="bouwkost_werken">#REF!</definedName>
    <definedName name="bouwkost_werken_meubilair" localSheetId="2">Cijfervoorbeeld!$H$77</definedName>
    <definedName name="bouwkost_werken_meubilair" localSheetId="1">'Formulier forfait'!$H$77</definedName>
    <definedName name="bouwkost_werken_meubilair">#REF!</definedName>
    <definedName name="BTWrecuperatie_meubilair" localSheetId="2">Cijfervoorbeeld!$H$76</definedName>
    <definedName name="BTWrecuperatie_meubilair" localSheetId="1">'Formulier forfait'!$H$76</definedName>
    <definedName name="BTWrecuperatie_meubilair">#REF!</definedName>
    <definedName name="BTWrecuperatie_werken" localSheetId="2">Cijfervoorbeeld!$E$76</definedName>
    <definedName name="BTWrecuperatie_werken" localSheetId="1">'Formulier forfait'!$E$76</definedName>
    <definedName name="BTWrecuperatie_werken">#REF!</definedName>
    <definedName name="collectiebewonertoekomstig" localSheetId="2">#REF!</definedName>
    <definedName name="collectiebewonertoekomstig" localSheetId="1">#REF!</definedName>
    <definedName name="collectiebewonertoekomstig">#REF!</definedName>
    <definedName name="collectief_bewoner" localSheetId="2">#REF!</definedName>
    <definedName name="collectief_bewoner" localSheetId="1">#REF!</definedName>
    <definedName name="collectief_bewoner">#REF!</definedName>
    <definedName name="conversiegroter" localSheetId="2">#REF!</definedName>
    <definedName name="conversiegroter" localSheetId="1">#REF!</definedName>
    <definedName name="conversiegroter">#REF!</definedName>
    <definedName name="conversiemeerpersoon" localSheetId="2">#REF!</definedName>
    <definedName name="conversiemeerpersoon" localSheetId="1">#REF!</definedName>
    <definedName name="conversiemeerpersoon">#REF!</definedName>
    <definedName name="conversieSF" localSheetId="2">#REF!</definedName>
    <definedName name="conversieSF" localSheetId="1">#REF!</definedName>
    <definedName name="conversieSF">#REF!</definedName>
    <definedName name="diversekostverblijfsdag" localSheetId="2">Cijfervoorbeeld!#REF!</definedName>
    <definedName name="diversekostverblijfsdag" localSheetId="1">'Formulier forfait'!#REF!</definedName>
    <definedName name="diversekostverblijfsdag">#REF!</definedName>
    <definedName name="diversemotivatie" localSheetId="2">#REF!</definedName>
    <definedName name="diversemotivatie" localSheetId="1">#REF!</definedName>
    <definedName name="diversemotivatie">#REF!</definedName>
    <definedName name="dossiernummer_ZG" localSheetId="2">Cijfervoorbeeld!$F$13</definedName>
    <definedName name="dossiernummer_ZG" localSheetId="1">'Formulier forfait'!$F$13</definedName>
    <definedName name="dossiernummer_ZG">#REF!</definedName>
    <definedName name="erkende_plaatsen1" localSheetId="2">Cijfervoorbeeld!$E$84</definedName>
    <definedName name="erkende_plaatsen1" localSheetId="1">'Formulier forfait'!$E$84</definedName>
    <definedName name="erkende_plaatsen1">#REF!</definedName>
    <definedName name="erkendeplaatsen_2" localSheetId="2">Cijfervoorbeeld!$H$84</definedName>
    <definedName name="erkendeplaatsen_2" localSheetId="1">'Formulier forfait'!$H$84</definedName>
    <definedName name="erkendeplaatsen_2">#REF!</definedName>
    <definedName name="erkendeplaatsen_3" localSheetId="2">Cijfervoorbeeld!#REF!</definedName>
    <definedName name="erkendeplaatsen_3" localSheetId="1">'Formulier forfait'!#REF!</definedName>
    <definedName name="erkendeplaatsen_3">#REF!</definedName>
    <definedName name="financieringskost_meubilair" localSheetId="2">Cijfervoorbeeld!$H$78</definedName>
    <definedName name="financieringskost_meubilair" localSheetId="1">'Formulier forfait'!$H$78</definedName>
    <definedName name="financieringskost_meubilair">#REF!</definedName>
    <definedName name="financieringskost_werken" localSheetId="2">Cijfervoorbeeld!$E$78</definedName>
    <definedName name="financieringskost_werken" localSheetId="1">'Formulier forfait'!$E$78</definedName>
    <definedName name="financieringskost_werken">#REF!</definedName>
    <definedName name="financieringskostmeubilair" localSheetId="2">Cijfervoorbeeld!#REF!</definedName>
    <definedName name="financieringskostmeubilair" localSheetId="1">'Formulier forfait'!#REF!</definedName>
    <definedName name="financieringskostmeubilair">#REF!</definedName>
    <definedName name="financieringskostnieuwbouw" localSheetId="2">Cijfervoorbeeld!#REF!</definedName>
    <definedName name="financieringskostnieuwbouw" localSheetId="1">'Formulier forfait'!#REF!</definedName>
    <definedName name="financieringskostnieuwbouw">#REF!</definedName>
    <definedName name="geklimatiseerd_huidig" localSheetId="2">#REF!</definedName>
    <definedName name="geklimatiseerd_huidig" localSheetId="1">#REF!</definedName>
    <definedName name="geklimatiseerd_huidig">#REF!</definedName>
    <definedName name="geklimatiseerd_toekomstig" localSheetId="2">#REF!</definedName>
    <definedName name="geklimatiseerd_toekomstig" localSheetId="1">#REF!</definedName>
    <definedName name="geklimatiseerd_toekomstig">#REF!</definedName>
    <definedName name="groter_huidig" localSheetId="2">#REF!</definedName>
    <definedName name="groter_huidig" localSheetId="1">#REF!</definedName>
    <definedName name="groter_huidig">#REF!</definedName>
    <definedName name="groter_toekomstig" localSheetId="2">#REF!</definedName>
    <definedName name="groter_toekomstig" localSheetId="1">#REF!</definedName>
    <definedName name="groter_toekomstig">#REF!</definedName>
    <definedName name="infrakost_verblijfsdag_meubilair" localSheetId="2">Cijfervoorbeeld!$H$88</definedName>
    <definedName name="infrakost_verblijfsdag_meubilair" localSheetId="1">'Formulier forfait'!$H$88</definedName>
    <definedName name="infrakost_verblijfsdag_meubilair">#REF!</definedName>
    <definedName name="infrakost_verblijfsdag_werken" localSheetId="2">Cijfervoorbeeld!$E$88</definedName>
    <definedName name="infrakost_verblijfsdag_werken" localSheetId="1">'Formulier forfait'!$E$88</definedName>
    <definedName name="infrakost_verblijfsdag_werken">#REF!</definedName>
    <definedName name="infrastructuurcomponent_dagprijs" localSheetId="2">Cijfervoorbeeld!$G$92</definedName>
    <definedName name="infrastructuurcomponent_dagprijs" localSheetId="1">'Formulier forfait'!$G$92</definedName>
    <definedName name="infrastructuurcomponent_dagprijs">#REF!</definedName>
    <definedName name="intrestsubsidie_meubilair" localSheetId="2">Cijfervoorbeeld!#REF!</definedName>
    <definedName name="intrestsubsidie_meubilair" localSheetId="1">'Formulier forfait'!#REF!</definedName>
    <definedName name="intrestsubsidie_meubilair">#REF!</definedName>
    <definedName name="intrestsubsidie_werken" localSheetId="2">Cijfervoorbeeld!#REF!</definedName>
    <definedName name="intrestsubsidie_werken" localSheetId="1">'Formulier forfait'!#REF!</definedName>
    <definedName name="intrestsubsidie_werken">#REF!</definedName>
    <definedName name="investeringskostmeubilair" localSheetId="2">Cijfervoorbeeld!#REF!</definedName>
    <definedName name="investeringskostmeubilair" localSheetId="1">'Formulier forfait'!#REF!</definedName>
    <definedName name="investeringskostmeubilair">#REF!</definedName>
    <definedName name="investeringskostnieuwbouw" localSheetId="2">Cijfervoorbeeld!#REF!</definedName>
    <definedName name="investeringskostnieuwbouw" localSheetId="1">'Formulier forfait'!#REF!</definedName>
    <definedName name="investeringskostnieuwbouw">#REF!</definedName>
    <definedName name="investeringstedenbouwkundig" localSheetId="2">#REF!</definedName>
    <definedName name="investeringstedenbouwkundig" localSheetId="1">#REF!</definedName>
    <definedName name="investeringstedenbouwkundig">#REF!</definedName>
    <definedName name="kapitaalsubsidie_meubilair" localSheetId="2">Cijfervoorbeeld!$H$75</definedName>
    <definedName name="kapitaalsubsidie_meubilair" localSheetId="1">'Formulier forfait'!$H$75</definedName>
    <definedName name="kapitaalsubsidie_meubilair">#REF!</definedName>
    <definedName name="kapitaalsubsidie_nieuwbouw" localSheetId="2">Cijfervoorbeeld!$E$75</definedName>
    <definedName name="kapitaalsubsidie_nieuwbouw" localSheetId="1">'Formulier forfait'!$E$75</definedName>
    <definedName name="kapitaalsubsidie_nieuwbouw">#REF!</definedName>
    <definedName name="kine_huidig" localSheetId="2">#REF!</definedName>
    <definedName name="kine_huidig" localSheetId="1">#REF!</definedName>
    <definedName name="kine_huidig">#REF!</definedName>
    <definedName name="kine_toekomstig" localSheetId="2">#REF!</definedName>
    <definedName name="kine_toekomstig" localSheetId="1">#REF!</definedName>
    <definedName name="kine_toekomstig">#REF!</definedName>
    <definedName name="lenigmeubilair" localSheetId="2">Cijfervoorbeeld!#REF!</definedName>
    <definedName name="lenigmeubilair" localSheetId="1">'Formulier forfait'!#REF!</definedName>
    <definedName name="lenigmeubilair">#REF!</definedName>
    <definedName name="leningnieuwbouw" localSheetId="2">Cijfervoorbeeld!#REF!</definedName>
    <definedName name="leningnieuwbouw" localSheetId="1">'Formulier forfait'!#REF!</definedName>
    <definedName name="leningnieuwbouw">#REF!</definedName>
    <definedName name="looptijdlening" localSheetId="2">Cijfervoorbeeld!#REF!</definedName>
    <definedName name="looptijdlening" localSheetId="1">'Formulier forfait'!#REF!</definedName>
    <definedName name="looptijdlening">#REF!</definedName>
    <definedName name="looptijdleningmeubilair" localSheetId="2">Cijfervoorbeeld!#REF!</definedName>
    <definedName name="looptijdleningmeubilair" localSheetId="1">'Formulier forfait'!#REF!</definedName>
    <definedName name="looptijdleningmeubilair">#REF!</definedName>
    <definedName name="looptijdleningnieuwbouw" localSheetId="2">Cijfervoorbeeld!#REF!</definedName>
    <definedName name="looptijdleningnieuwbouw" localSheetId="1">'Formulier forfait'!#REF!</definedName>
    <definedName name="looptijdleningnieuwbouw">#REF!</definedName>
    <definedName name="naam_inrichtendemacht" localSheetId="2">Cijfervoorbeeld!$F$7</definedName>
    <definedName name="naam_inrichtendemacht" localSheetId="1">'Formulier forfait'!$F$7</definedName>
    <definedName name="naam_inrichtendemacht">#REF!</definedName>
    <definedName name="naamvoorziening" localSheetId="2">Cijfervoorbeeld!$F$9</definedName>
    <definedName name="naamvoorziening" localSheetId="1">'Formulier forfait'!$F$9</definedName>
    <definedName name="naamvoorziening">#REF!</definedName>
    <definedName name="nettobouwkost_meubilair" localSheetId="2">Cijfervoorbeeld!$H$83</definedName>
    <definedName name="nettobouwkost_meubilair" localSheetId="1">'Formulier forfait'!$H$83</definedName>
    <definedName name="nettobouwkost_meubilair">#REF!</definedName>
    <definedName name="nettobouwkost_werken" localSheetId="2">Cijfervoorbeeld!$E$83</definedName>
    <definedName name="nettobouwkost_werken" localSheetId="1">'Formulier forfait'!$E$83</definedName>
    <definedName name="nettobouwkost_werken">#REF!</definedName>
    <definedName name="ondernemingsnummer" localSheetId="2">Cijfervoorbeeld!$F$15</definedName>
    <definedName name="ondernemingsnummer" localSheetId="1">'Formulier forfait'!$F$15</definedName>
    <definedName name="ondernemingsnummer">#REF!</definedName>
    <definedName name="onroerende_voorheffing" localSheetId="2">Cijfervoorbeeld!$E$82</definedName>
    <definedName name="onroerende_voorheffing" localSheetId="1">'Formulier forfait'!$E$82</definedName>
    <definedName name="onroerende_voorheffing">#REF!</definedName>
    <definedName name="pkosteigenvermogen" localSheetId="2">Cijfervoorbeeld!#REF!</definedName>
    <definedName name="pkosteigenvermogen" localSheetId="1">'Formulier forfait'!#REF!</definedName>
    <definedName name="pkosteigenvermogen">#REF!</definedName>
    <definedName name="pkostmeubilair" localSheetId="2">Cijfervoorbeeld!#REF!</definedName>
    <definedName name="pkostmeubilair" localSheetId="1">'Formulier forfait'!#REF!</definedName>
    <definedName name="pkostmeubilair">#REF!</definedName>
    <definedName name="pkostnieuwbouw" localSheetId="2">Cijfervoorbeeld!#REF!</definedName>
    <definedName name="pkostnieuwbouw" localSheetId="1">'Formulier forfait'!#REF!</definedName>
    <definedName name="pkostnieuwbouw">#REF!</definedName>
    <definedName name="rechtsvorm" localSheetId="2">Cijfervoorbeeld!$E$20</definedName>
    <definedName name="rechtsvorm" localSheetId="1">'Formulier forfait'!$E$20</definedName>
    <definedName name="rechtsvorm">#REF!</definedName>
    <definedName name="RIZIV">'Checklist overheidstussenkomst'!$A$3</definedName>
    <definedName name="sanitair_huidig" localSheetId="2">#REF!</definedName>
    <definedName name="sanitair_huidig" localSheetId="1">#REF!</definedName>
    <definedName name="sanitair_huidig">#REF!</definedName>
    <definedName name="sanitair_toekomstig" localSheetId="2">#REF!</definedName>
    <definedName name="sanitair_toekomstig" localSheetId="1">#REF!</definedName>
    <definedName name="sanitair_toekomstig">#REF!</definedName>
    <definedName name="sanitairecel" localSheetId="2">#REF!</definedName>
    <definedName name="sanitairecel" localSheetId="1">#REF!</definedName>
    <definedName name="sanitairecel">#REF!</definedName>
    <definedName name="stedenbouwkundig_collectief" localSheetId="2">#REF!</definedName>
    <definedName name="stedenbouwkundig_collectief" localSheetId="1">#REF!</definedName>
    <definedName name="stedenbouwkundig_collectief">#REF!</definedName>
    <definedName name="stedenbouwkundig_toekomstigcollectief" localSheetId="2">#REF!</definedName>
    <definedName name="stedenbouwkundig_toekomstigcollectief" localSheetId="1">#REF!</definedName>
    <definedName name="stedenbouwkundig_toekomstigcollectief">#REF!</definedName>
    <definedName name="stedenbouwkundig_toekomstigeoppervlakte" localSheetId="2">#REF!</definedName>
    <definedName name="stedenbouwkundig_toekomstigeoppervlakte" localSheetId="1">#REF!</definedName>
    <definedName name="stedenbouwkundig_toekomstigeoppervlakte">#REF!</definedName>
    <definedName name="stedenbouwkundighuidigoppervlakte" localSheetId="2">#REF!</definedName>
    <definedName name="stedenbouwkundighuidigoppervlakte" localSheetId="1">#REF!</definedName>
    <definedName name="stedenbouwkundighuidigoppervlakte">#REF!</definedName>
    <definedName name="supplement">'Bijlage supplement'!$A$1</definedName>
    <definedName name="toename" localSheetId="2">#REF!</definedName>
    <definedName name="toename" localSheetId="1">#REF!</definedName>
    <definedName name="toename">#REF!</definedName>
    <definedName name="toenameconversie" localSheetId="2">#REF!</definedName>
    <definedName name="toenameconversie" localSheetId="1">#REF!</definedName>
    <definedName name="toenameconversie">#REF!</definedName>
    <definedName name="totaledagprijs" localSheetId="2">Cijfervoorbeeld!#REF!</definedName>
    <definedName name="totaledagprijs" localSheetId="1">'Formulier forfait'!#REF!</definedName>
    <definedName name="totaledagprijs">#REF!</definedName>
    <definedName name="varia_huidig" localSheetId="2">#REF!</definedName>
    <definedName name="varia_huidig" localSheetId="1">#REF!</definedName>
    <definedName name="varia_huidig">#REF!</definedName>
    <definedName name="varia_toekomstig" localSheetId="2">#REF!</definedName>
    <definedName name="varia_toekomstig" localSheetId="1">#REF!</definedName>
    <definedName name="varia_toekomstig">#REF!</definedName>
    <definedName name="weerhoudenfinancieringskost_meubilair" localSheetId="2">Cijfervoorbeeld!#REF!</definedName>
    <definedName name="weerhoudenfinancieringskost_meubilair" localSheetId="1">'Formulier forfait'!#REF!</definedName>
    <definedName name="weerhoudenfinancieringskost_meubilair">#REF!</definedName>
    <definedName name="weerhoudenfinancieringskost_nieuwbouw" localSheetId="2">Cijfervoorbeeld!#REF!</definedName>
    <definedName name="weerhoudenfinancieringskost_nieuwbouw" localSheetId="1">'Formulier forfait'!#REF!</definedName>
    <definedName name="weerhoudenfinancieringskost_nieuwbouw">#REF!</definedName>
    <definedName name="zit_huidig" localSheetId="2">#REF!</definedName>
    <definedName name="zit_huidig" localSheetId="1">#REF!</definedName>
    <definedName name="zit_huidig">#REF!</definedName>
    <definedName name="zit_toekomstig" localSheetId="2">#REF!</definedName>
    <definedName name="zit_toekomstig" localSheetId="1">#REF!</definedName>
    <definedName name="zit_toekomstig">#REF!</definedName>
  </definedNames>
  <calcPr calcId="152511" concurrentCalc="0"/>
</workbook>
</file>

<file path=xl/calcChain.xml><?xml version="1.0" encoding="utf-8"?>
<calcChain xmlns="http://schemas.openxmlformats.org/spreadsheetml/2006/main">
  <c r="D12" i="4" l="1"/>
  <c r="E69" i="10"/>
  <c r="H54" i="10"/>
  <c r="T15" i="10"/>
  <c r="B232" i="14"/>
  <c r="B231" i="14"/>
  <c r="B230" i="14"/>
  <c r="F199" i="14"/>
  <c r="F200" i="14"/>
  <c r="A171" i="5"/>
  <c r="B115" i="10"/>
  <c r="B115" i="14"/>
  <c r="G232" i="14"/>
  <c r="G231" i="14"/>
  <c r="G230" i="14"/>
  <c r="F232" i="14"/>
  <c r="F231" i="14"/>
  <c r="F230" i="14"/>
  <c r="E231" i="14"/>
  <c r="E232" i="14"/>
  <c r="E230" i="14"/>
  <c r="H205" i="14"/>
  <c r="G200" i="14"/>
  <c r="C186" i="5"/>
  <c r="E199" i="14"/>
  <c r="E200" i="14"/>
  <c r="E218" i="10"/>
  <c r="P34" i="10"/>
  <c r="P37" i="10"/>
  <c r="H200" i="10"/>
  <c r="A163" i="5"/>
  <c r="C139" i="5"/>
  <c r="E153" i="14"/>
  <c r="E152" i="14"/>
  <c r="E154" i="14"/>
  <c r="E155" i="14"/>
  <c r="J105" i="14"/>
  <c r="G105" i="14"/>
  <c r="E105" i="14"/>
  <c r="E120" i="5"/>
  <c r="E121" i="5"/>
  <c r="E119" i="5"/>
  <c r="C121" i="5"/>
  <c r="J114" i="14"/>
  <c r="C120" i="5"/>
  <c r="G114" i="14"/>
  <c r="C119" i="5"/>
  <c r="E114" i="14"/>
  <c r="C111" i="5"/>
  <c r="C101" i="5"/>
  <c r="B83" i="5"/>
  <c r="G34" i="14"/>
  <c r="F34" i="14"/>
  <c r="C83" i="5"/>
  <c r="D83" i="5"/>
  <c r="E74" i="14"/>
  <c r="E103" i="5"/>
  <c r="C88" i="5"/>
  <c r="E105" i="5"/>
  <c r="D98" i="5"/>
  <c r="H74" i="14"/>
  <c r="D99" i="5"/>
  <c r="C89" i="5"/>
  <c r="F103" i="5"/>
  <c r="F105" i="5"/>
  <c r="D43" i="5"/>
  <c r="C43" i="5"/>
  <c r="B43" i="5"/>
  <c r="B46" i="5"/>
  <c r="B45" i="5"/>
  <c r="B44" i="5"/>
  <c r="E249" i="14"/>
  <c r="G249" i="14" a="1"/>
  <c r="G249" i="14"/>
  <c r="I248" i="14"/>
  <c r="H248" i="14"/>
  <c r="J248" i="14"/>
  <c r="I247" i="14"/>
  <c r="H247" i="14"/>
  <c r="J247" i="14"/>
  <c r="I246" i="14"/>
  <c r="H246" i="14"/>
  <c r="J246" i="14"/>
  <c r="I245" i="14"/>
  <c r="H245" i="14"/>
  <c r="J245" i="14"/>
  <c r="I244" i="14"/>
  <c r="H244" i="14"/>
  <c r="J244" i="14"/>
  <c r="I243" i="14"/>
  <c r="H243" i="14"/>
  <c r="J243" i="14"/>
  <c r="I242" i="14"/>
  <c r="H242" i="14"/>
  <c r="J242" i="14"/>
  <c r="I241" i="14"/>
  <c r="H241" i="14"/>
  <c r="J241" i="14"/>
  <c r="I240" i="14"/>
  <c r="H240" i="14"/>
  <c r="J240" i="14"/>
  <c r="I239" i="14"/>
  <c r="H239" i="14"/>
  <c r="J239" i="14"/>
  <c r="L238" i="14"/>
  <c r="I238" i="14"/>
  <c r="H238" i="14"/>
  <c r="J238" i="14"/>
  <c r="J237" i="14"/>
  <c r="I237" i="14"/>
  <c r="H237" i="14"/>
  <c r="J236" i="14"/>
  <c r="I236" i="14"/>
  <c r="H236" i="14"/>
  <c r="L235" i="14"/>
  <c r="J235" i="14"/>
  <c r="I235" i="14"/>
  <c r="H235" i="14"/>
  <c r="I234" i="14"/>
  <c r="H234" i="14"/>
  <c r="J234" i="14"/>
  <c r="I233" i="14"/>
  <c r="H233" i="14"/>
  <c r="J233" i="14"/>
  <c r="I232" i="14"/>
  <c r="B222" i="5"/>
  <c r="H232" i="14"/>
  <c r="I231" i="14"/>
  <c r="B221" i="5"/>
  <c r="H231" i="14"/>
  <c r="I230" i="14"/>
  <c r="B220" i="5"/>
  <c r="H230" i="14"/>
  <c r="E208" i="5"/>
  <c r="J228" i="14"/>
  <c r="L239" i="14"/>
  <c r="I228" i="14"/>
  <c r="L236" i="14"/>
  <c r="E218" i="14"/>
  <c r="G217" i="14"/>
  <c r="G216" i="14"/>
  <c r="G215" i="14"/>
  <c r="G214" i="14"/>
  <c r="G213" i="14"/>
  <c r="G212" i="14"/>
  <c r="G211" i="14"/>
  <c r="G210" i="14"/>
  <c r="G209" i="14"/>
  <c r="G208" i="14"/>
  <c r="H207" i="14"/>
  <c r="G207" i="14"/>
  <c r="G206" i="14"/>
  <c r="G205" i="14"/>
  <c r="H204" i="14"/>
  <c r="G204" i="14"/>
  <c r="G203" i="14"/>
  <c r="G202" i="14"/>
  <c r="G199" i="14"/>
  <c r="B186" i="5"/>
  <c r="L134" i="14"/>
  <c r="L133" i="14"/>
  <c r="E117" i="14"/>
  <c r="G117" i="14"/>
  <c r="J117" i="14"/>
  <c r="M117" i="14"/>
  <c r="M109" i="14"/>
  <c r="E87" i="14"/>
  <c r="H87" i="14"/>
  <c r="H77" i="14"/>
  <c r="E77" i="14"/>
  <c r="E69" i="14"/>
  <c r="M110" i="14"/>
  <c r="M111" i="14"/>
  <c r="M113" i="14"/>
  <c r="F68" i="14"/>
  <c r="E55" i="14"/>
  <c r="G54" i="14"/>
  <c r="H53" i="14"/>
  <c r="G53" i="14"/>
  <c r="E42" i="14"/>
  <c r="E41" i="14"/>
  <c r="E40" i="14"/>
  <c r="P36" i="14"/>
  <c r="H36" i="14"/>
  <c r="P35" i="14"/>
  <c r="H35" i="14"/>
  <c r="P34" i="14"/>
  <c r="H34" i="14"/>
  <c r="L21" i="14"/>
  <c r="H53" i="10"/>
  <c r="M109" i="10"/>
  <c r="J109" i="10"/>
  <c r="G109" i="10"/>
  <c r="E109" i="10"/>
  <c r="J232" i="14"/>
  <c r="E210" i="5"/>
  <c r="J231" i="14"/>
  <c r="E209" i="5"/>
  <c r="B215" i="5"/>
  <c r="F218" i="14" a="1"/>
  <c r="F218" i="14"/>
  <c r="E78" i="14"/>
  <c r="E79" i="14"/>
  <c r="L135" i="14"/>
  <c r="E137" i="14"/>
  <c r="H249" i="14" a="1"/>
  <c r="H249" i="14"/>
  <c r="H78" i="14"/>
  <c r="H79" i="14"/>
  <c r="H83" i="14"/>
  <c r="P37" i="14"/>
  <c r="H200" i="14"/>
  <c r="C45" i="5"/>
  <c r="B120" i="5"/>
  <c r="G106" i="14"/>
  <c r="D44" i="5"/>
  <c r="D46" i="5"/>
  <c r="C46" i="5"/>
  <c r="B121" i="5"/>
  <c r="J106" i="14"/>
  <c r="C44" i="5"/>
  <c r="B119" i="5"/>
  <c r="E106" i="14"/>
  <c r="E109" i="14"/>
  <c r="D45" i="5"/>
  <c r="J230" i="14"/>
  <c r="E138" i="14"/>
  <c r="E179" i="14"/>
  <c r="E115" i="14"/>
  <c r="G115" i="14"/>
  <c r="J115" i="14"/>
  <c r="M115" i="14"/>
  <c r="M118" i="14"/>
  <c r="D120" i="5"/>
  <c r="G109" i="14"/>
  <c r="G110" i="14"/>
  <c r="G111" i="14"/>
  <c r="G113" i="14"/>
  <c r="D121" i="5"/>
  <c r="J109" i="14"/>
  <c r="J110" i="14"/>
  <c r="J111" i="14"/>
  <c r="J113" i="14"/>
  <c r="J118" i="14"/>
  <c r="L231" i="14"/>
  <c r="E84" i="14"/>
  <c r="E111" i="5"/>
  <c r="F111" i="5"/>
  <c r="F154" i="14"/>
  <c r="G140" i="14"/>
  <c r="G118" i="14"/>
  <c r="F152" i="14"/>
  <c r="F155" i="14"/>
  <c r="F153" i="14"/>
  <c r="H84" i="14"/>
  <c r="H88" i="14"/>
  <c r="E80" i="14"/>
  <c r="F68" i="10"/>
  <c r="E249" i="10"/>
  <c r="I248" i="10"/>
  <c r="H248" i="10"/>
  <c r="J248" i="10"/>
  <c r="I247" i="10"/>
  <c r="H247" i="10"/>
  <c r="J247" i="10"/>
  <c r="I246" i="10"/>
  <c r="H246" i="10"/>
  <c r="J246" i="10"/>
  <c r="I245" i="10"/>
  <c r="H245" i="10"/>
  <c r="J245" i="10"/>
  <c r="I244" i="10"/>
  <c r="H244" i="10"/>
  <c r="J244" i="10"/>
  <c r="I243" i="10"/>
  <c r="H243" i="10"/>
  <c r="J243" i="10"/>
  <c r="I242" i="10"/>
  <c r="H242" i="10"/>
  <c r="J242" i="10"/>
  <c r="I241" i="10"/>
  <c r="H241" i="10"/>
  <c r="J241" i="10"/>
  <c r="I240" i="10"/>
  <c r="H240" i="10"/>
  <c r="J240" i="10"/>
  <c r="I239" i="10"/>
  <c r="H239" i="10"/>
  <c r="J239" i="10"/>
  <c r="L238" i="10"/>
  <c r="I238" i="10"/>
  <c r="H238" i="10"/>
  <c r="J238" i="10"/>
  <c r="I237" i="10"/>
  <c r="H237" i="10"/>
  <c r="J237" i="10"/>
  <c r="I236" i="10"/>
  <c r="H236" i="10"/>
  <c r="J236" i="10"/>
  <c r="L235" i="10"/>
  <c r="I235" i="10"/>
  <c r="H235" i="10"/>
  <c r="J235" i="10"/>
  <c r="I234" i="10"/>
  <c r="H234" i="10"/>
  <c r="J234" i="10"/>
  <c r="I233" i="10"/>
  <c r="H233" i="10"/>
  <c r="J233" i="10"/>
  <c r="I232" i="10"/>
  <c r="H232" i="10"/>
  <c r="J232" i="10"/>
  <c r="I231" i="10"/>
  <c r="I230" i="10"/>
  <c r="H230" i="10"/>
  <c r="J228" i="10"/>
  <c r="L239" i="10"/>
  <c r="I228" i="10"/>
  <c r="L236" i="10"/>
  <c r="G217" i="10"/>
  <c r="G216" i="10"/>
  <c r="G215" i="10"/>
  <c r="G214" i="10"/>
  <c r="G213" i="10"/>
  <c r="G212" i="10"/>
  <c r="G211" i="10"/>
  <c r="G210" i="10"/>
  <c r="G209" i="10"/>
  <c r="G208" i="10"/>
  <c r="H207" i="10"/>
  <c r="G207" i="10"/>
  <c r="G206" i="10"/>
  <c r="H205" i="10"/>
  <c r="G205" i="10"/>
  <c r="H204" i="10"/>
  <c r="G204" i="10"/>
  <c r="G203" i="10"/>
  <c r="G202" i="10"/>
  <c r="G199" i="10"/>
  <c r="E159" i="10"/>
  <c r="E148" i="10"/>
  <c r="L134" i="10"/>
  <c r="L133" i="10"/>
  <c r="E87" i="10"/>
  <c r="E117" i="10"/>
  <c r="G117" i="10"/>
  <c r="J117" i="10"/>
  <c r="M117" i="10"/>
  <c r="H77" i="10"/>
  <c r="E77" i="10"/>
  <c r="E80" i="10"/>
  <c r="E110" i="10"/>
  <c r="E55" i="10"/>
  <c r="G54" i="10"/>
  <c r="G53" i="10"/>
  <c r="E42" i="10"/>
  <c r="P36" i="10"/>
  <c r="E40" i="10"/>
  <c r="E41" i="10"/>
  <c r="P35" i="10"/>
  <c r="H35" i="10"/>
  <c r="H34" i="10"/>
  <c r="L21" i="10"/>
  <c r="E83" i="14"/>
  <c r="G92" i="14"/>
  <c r="G94" i="14"/>
  <c r="G111" i="5"/>
  <c r="J110" i="10"/>
  <c r="J111" i="10"/>
  <c r="J113" i="10"/>
  <c r="G110" i="10"/>
  <c r="G111" i="10"/>
  <c r="G113" i="10"/>
  <c r="M110" i="10"/>
  <c r="M111" i="10"/>
  <c r="M113" i="10"/>
  <c r="H78" i="10"/>
  <c r="H79" i="10"/>
  <c r="H83" i="10"/>
  <c r="L135" i="10"/>
  <c r="E137" i="10"/>
  <c r="E84" i="10"/>
  <c r="E138" i="10"/>
  <c r="J230" i="10"/>
  <c r="F218" i="10" a="1"/>
  <c r="F218" i="10"/>
  <c r="H87" i="10"/>
  <c r="G200" i="10"/>
  <c r="H231" i="10"/>
  <c r="J231" i="10"/>
  <c r="G249" i="10" a="1"/>
  <c r="G249" i="10"/>
  <c r="H36" i="10"/>
  <c r="E78" i="10"/>
  <c r="E79" i="10"/>
  <c r="E83" i="10"/>
  <c r="H84" i="10"/>
  <c r="E88" i="14"/>
  <c r="Q92" i="14"/>
  <c r="E179" i="10"/>
  <c r="G140" i="10"/>
  <c r="G92" i="10"/>
  <c r="G94" i="10"/>
  <c r="L231" i="10"/>
  <c r="E115" i="10"/>
  <c r="G115" i="10"/>
  <c r="J115" i="10"/>
  <c r="M115" i="10"/>
  <c r="M118" i="10"/>
  <c r="E88" i="10"/>
  <c r="H249" i="10" a="1"/>
  <c r="H249" i="10"/>
  <c r="H88" i="10"/>
  <c r="C187" i="5"/>
  <c r="B187" i="5"/>
  <c r="G118" i="10"/>
  <c r="F176" i="10"/>
  <c r="F161" i="10"/>
  <c r="F165" i="10"/>
  <c r="F159" i="10"/>
  <c r="F152" i="10"/>
  <c r="F156" i="10"/>
  <c r="F169" i="10"/>
  <c r="F162" i="10"/>
  <c r="F166" i="10"/>
  <c r="F148" i="10"/>
  <c r="F153" i="10"/>
  <c r="F149" i="10"/>
  <c r="F163" i="10"/>
  <c r="F167" i="10"/>
  <c r="F150" i="10"/>
  <c r="F154" i="10"/>
  <c r="F168" i="10"/>
  <c r="F164" i="10"/>
  <c r="F160" i="10"/>
  <c r="F151" i="10"/>
  <c r="F155" i="10"/>
  <c r="J118" i="10"/>
  <c r="Q92" i="10"/>
  <c r="C163" i="5"/>
  <c r="C148" i="5"/>
  <c r="C149" i="5"/>
  <c r="C150" i="5"/>
  <c r="C151" i="5"/>
  <c r="C152" i="5"/>
  <c r="C153" i="5"/>
  <c r="C154" i="5"/>
  <c r="C155" i="5"/>
  <c r="C156" i="5"/>
  <c r="C157" i="5"/>
  <c r="E170" i="14"/>
  <c r="C158" i="5"/>
  <c r="E171" i="14"/>
  <c r="C159" i="5"/>
  <c r="E172" i="14"/>
  <c r="C160" i="5"/>
  <c r="E173" i="14"/>
  <c r="C161" i="5"/>
  <c r="E174" i="14"/>
  <c r="C147" i="5"/>
  <c r="C146" i="5"/>
  <c r="C142" i="5"/>
  <c r="C137" i="5"/>
  <c r="C136" i="5"/>
  <c r="C135" i="5"/>
  <c r="E151" i="14"/>
  <c r="F151" i="14"/>
  <c r="E156" i="14"/>
  <c r="F156" i="14"/>
  <c r="E160" i="14"/>
  <c r="F160" i="14"/>
  <c r="E176" i="14"/>
  <c r="F176" i="14"/>
  <c r="E169" i="14"/>
  <c r="F169" i="14"/>
  <c r="E166" i="14"/>
  <c r="F166" i="14"/>
  <c r="E162" i="14"/>
  <c r="F162" i="14"/>
  <c r="E164" i="14"/>
  <c r="F164" i="14"/>
  <c r="E167" i="14"/>
  <c r="F167" i="14"/>
  <c r="E163" i="14"/>
  <c r="F163" i="14"/>
  <c r="E168" i="14"/>
  <c r="F168" i="14"/>
  <c r="E165" i="14"/>
  <c r="F165" i="14"/>
  <c r="E161" i="14"/>
  <c r="E150" i="14"/>
  <c r="F150" i="14"/>
  <c r="E149" i="14"/>
  <c r="F173" i="14"/>
  <c r="E173" i="10"/>
  <c r="F173" i="10"/>
  <c r="F171" i="14"/>
  <c r="E171" i="10"/>
  <c r="F171" i="10"/>
  <c r="E110" i="14"/>
  <c r="E111" i="10"/>
  <c r="E113" i="10"/>
  <c r="E118" i="10"/>
  <c r="G120" i="10"/>
  <c r="F172" i="14"/>
  <c r="E172" i="10"/>
  <c r="F172" i="10"/>
  <c r="F174" i="14"/>
  <c r="E174" i="10"/>
  <c r="F174" i="10"/>
  <c r="E170" i="10"/>
  <c r="E159" i="14"/>
  <c r="F159" i="14"/>
  <c r="F161" i="14"/>
  <c r="E148" i="14"/>
  <c r="F148" i="14"/>
  <c r="F149" i="14"/>
  <c r="E111" i="14"/>
  <c r="E113" i="14"/>
  <c r="E118" i="14"/>
  <c r="G120" i="14"/>
  <c r="D119" i="5"/>
  <c r="F170" i="14"/>
  <c r="E178" i="10"/>
  <c r="G181" i="10"/>
  <c r="E61" i="10"/>
  <c r="E188" i="10"/>
  <c r="F170" i="10"/>
  <c r="E104" i="5"/>
  <c r="E178" i="14"/>
  <c r="G181" i="14"/>
  <c r="E61" i="14"/>
  <c r="E188" i="14"/>
  <c r="F104" i="5"/>
  <c r="F106" i="5"/>
  <c r="L232" i="10"/>
  <c r="H201" i="10"/>
  <c r="K127" i="5"/>
  <c r="E106" i="5"/>
  <c r="K126" i="5"/>
  <c r="H201" i="14"/>
  <c r="A179" i="5"/>
  <c r="L232" i="14"/>
  <c r="K128" i="5"/>
  <c r="B188" i="5"/>
  <c r="C188" i="5"/>
  <c r="B214" i="5"/>
  <c r="B216" i="5"/>
  <c r="D11" i="4"/>
  <c r="D10" i="4"/>
  <c r="D9" i="4"/>
  <c r="D8" i="4"/>
  <c r="D7" i="4"/>
  <c r="D6" i="4"/>
  <c r="D5" i="4"/>
  <c r="D4" i="4"/>
  <c r="D3" i="4"/>
  <c r="D2" i="4"/>
</calcChain>
</file>

<file path=xl/sharedStrings.xml><?xml version="1.0" encoding="utf-8"?>
<sst xmlns="http://schemas.openxmlformats.org/spreadsheetml/2006/main" count="727" uniqueCount="343">
  <si>
    <t>1. Identificatie van de inrichting</t>
  </si>
  <si>
    <t>Telefoonummer :</t>
  </si>
  <si>
    <t>2. Juridische vorm inrichtende macht:</t>
  </si>
  <si>
    <t>Toe te voegen bijlagen:</t>
  </si>
  <si>
    <t>Vul de onderstaande rubrieken in waar nodig.</t>
  </si>
  <si>
    <t>bezettingsgraad</t>
  </si>
  <si>
    <t>Motivatie:</t>
  </si>
  <si>
    <t>Selecteer de juiste vorm:</t>
  </si>
  <si>
    <t>Email:</t>
  </si>
  <si>
    <t>Contactpersoon:</t>
  </si>
  <si>
    <t>Naam inrichtende macht :</t>
  </si>
  <si>
    <t>Adres inrichtende macht:</t>
  </si>
  <si>
    <t>Naam voorziening:</t>
  </si>
  <si>
    <t>Adres voorziening:</t>
  </si>
  <si>
    <t>totale BTW-recuperatie</t>
  </si>
  <si>
    <t>Betreft de investering enkel kortverblijf?</t>
  </si>
  <si>
    <t>NEE</t>
  </si>
  <si>
    <t>financieringskost</t>
  </si>
  <si>
    <t>bouwkost incl. financieringskost</t>
  </si>
  <si>
    <t>netto bouw- en financieringskost</t>
  </si>
  <si>
    <t>De onderstaande tekst dient volledig zichtbaar te zijn!</t>
  </si>
  <si>
    <t xml:space="preserve">  </t>
  </si>
  <si>
    <t>OCMW</t>
  </si>
  <si>
    <t>Provincie</t>
  </si>
  <si>
    <t>AGB</t>
  </si>
  <si>
    <t>BVBA</t>
  </si>
  <si>
    <t xml:space="preserve">NV </t>
  </si>
  <si>
    <t>VZW</t>
  </si>
  <si>
    <t>Andere:</t>
  </si>
  <si>
    <t>Commanditaire</t>
  </si>
  <si>
    <t>Natuurlijke persoon</t>
  </si>
  <si>
    <t>onroerende voorheffing/belasting</t>
  </si>
  <si>
    <t>Meubilair</t>
  </si>
  <si>
    <t>Gewogen gemiddelde</t>
  </si>
  <si>
    <t>te financieren bouwkost</t>
  </si>
  <si>
    <t>Gebouw</t>
  </si>
  <si>
    <t>kapitaalsubsidie uitbetaald over bouwperiode</t>
  </si>
  <si>
    <t>Jaar aanvangsbevel</t>
  </si>
  <si>
    <t>OLO 10 jaar + 120 bp</t>
  </si>
  <si>
    <t>OLO</t>
  </si>
  <si>
    <t>marge</t>
  </si>
  <si>
    <t>OLO+marge</t>
  </si>
  <si>
    <t>JA</t>
  </si>
  <si>
    <t>Grensbedrag</t>
  </si>
  <si>
    <t>RIZIV-forfait</t>
  </si>
  <si>
    <t>Betreft de investering enkel woonzorgcentrum?</t>
  </si>
  <si>
    <t xml:space="preserve">aantal dagen </t>
  </si>
  <si>
    <t>Betreft de investering een combinatie kortverblijf/WZC?</t>
  </si>
  <si>
    <t>Andere</t>
  </si>
  <si>
    <t>maand</t>
  </si>
  <si>
    <t>jaar</t>
  </si>
  <si>
    <t>Totaal verantwoorde dagprijs met aftrek forfait</t>
  </si>
  <si>
    <t>Totale netto investeringskost</t>
  </si>
  <si>
    <t>Investeringskost inclusief financieringskost</t>
  </si>
  <si>
    <t>Netto investerings- en financieringskost</t>
  </si>
  <si>
    <t>Aantal dagen</t>
  </si>
  <si>
    <t>kapitaalsubsidie uitbetaald gedurende bouwperiode</t>
  </si>
  <si>
    <t>gespreide subsidie</t>
  </si>
  <si>
    <t>Personeelkost</t>
  </si>
  <si>
    <t>Derde Luik</t>
  </si>
  <si>
    <t>Aantal VTE</t>
  </si>
  <si>
    <t>Totaal</t>
  </si>
  <si>
    <t>Totale netto-personeelskost</t>
  </si>
  <si>
    <t>Aantal verblijfsdagen</t>
  </si>
  <si>
    <t>3. Erkenning: zorgvorm, in gebruikname en verrekeningswijze forfait</t>
  </si>
  <si>
    <t>Nettokost</t>
  </si>
  <si>
    <t>Maribel/gesco/DAC</t>
  </si>
  <si>
    <t>- forfait</t>
  </si>
  <si>
    <t>facturen + leningcontract voor financieringskost</t>
  </si>
  <si>
    <t>investeringskost/periodieke vergoeding in dagprijs</t>
  </si>
  <si>
    <t>Afschrijvingsduur  investeringkost (bij huur=1)</t>
  </si>
  <si>
    <t>voor de bouwkost werd gekozen voor hetzij (verwijder wat niet van toepassing is): eindafrekening / samenvattende vorderingsstaat/ geattesteerde afschrijvingstabel/  facturen/ gunningsbeslissing/ andere: ... 
voor de huur: huurcontract
voor de financiering (verwijder wat niet van toepassing is): leningoffferte/leningcontract/ andere: …</t>
  </si>
  <si>
    <t>totaalbedragen in euro over economische levensduur investering</t>
  </si>
  <si>
    <t>wordt automatisch berekend</t>
  </si>
  <si>
    <t>vermeld subsidies die tijdens de bouwperiode worden uitbetaald</t>
  </si>
  <si>
    <t>vermeld de BTW die kan teruggevorderd worden</t>
  </si>
  <si>
    <t>niet in te vullen, wordt standaard vooringevuld</t>
  </si>
  <si>
    <t>vermeld indien voorkomend, totaalbedrag van onroerende voorheffing over economische levensduur</t>
  </si>
  <si>
    <t>ligt standaard vast</t>
  </si>
  <si>
    <t>ligt vast</t>
  </si>
  <si>
    <t>facturen + leningcontract voor financieringskost + eventuele vorderingstaten</t>
  </si>
  <si>
    <t>wordt berekend</t>
  </si>
  <si>
    <t>3.1 Erkenning: zorgvorm en aantal plaatsen</t>
  </si>
  <si>
    <t>totaal</t>
  </si>
  <si>
    <t xml:space="preserve"> voor forfait</t>
  </si>
  <si>
    <t>3.2 Erkenning: verrekeningswijze forfait in dagprijs</t>
  </si>
  <si>
    <t>4. Verantwoording van de gevraagde gemiddelde dagprijs</t>
  </si>
  <si>
    <t>4.1 Infrastructuurinvesteringen</t>
  </si>
  <si>
    <t>4.2  Andere investeringen</t>
  </si>
  <si>
    <t>Infrastructuurcomponent in dagprijs incl. gederfd forfait</t>
  </si>
  <si>
    <t>5. Eindbeoordeling: toegepaste dagprijzen</t>
  </si>
  <si>
    <t>Kamertype/woon/verblijfseenheid in nieuwe infrastructuur</t>
  </si>
  <si>
    <t>Luxekamer</t>
  </si>
  <si>
    <t>Basiskamer</t>
  </si>
  <si>
    <t>Verantwoorde prijs na aftrek forfait</t>
  </si>
  <si>
    <t>Aandachtspunten voor betaling en facturatie:</t>
  </si>
  <si>
    <t>Eventuele foutmeldingen:</t>
  </si>
  <si>
    <t>Kamertype/woon/verblijfseenheid in oude infrastructuur voor bestaande bewoners</t>
  </si>
  <si>
    <t>Huidige dagprijs in oude infrastructuur</t>
  </si>
  <si>
    <t>kamers zuid</t>
  </si>
  <si>
    <t>kamers noord</t>
  </si>
  <si>
    <t>Zorgpersoneel</t>
  </si>
  <si>
    <t>Gevraagde toepassingsdatum voor de nieuwe prijzen:</t>
  </si>
  <si>
    <t>Datum van de aanvraag :</t>
  </si>
  <si>
    <t>Naam en functie van de ondertekenaar :</t>
  </si>
  <si>
    <t>handtekening :</t>
  </si>
  <si>
    <t>bepaald volgens erkenningsvorm onder 3.1</t>
  </si>
  <si>
    <t>samen met de eventuele capaciteit voor de gehuurde infrastructuur stemt dit overeen met de capaciteit v/h forfait onder 3.2</t>
  </si>
  <si>
    <t>vermeld de totale financieringskost over de economische levensduur</t>
  </si>
  <si>
    <t>vermeld de economische levensduur</t>
  </si>
  <si>
    <t>wordt automatisch overgenomen</t>
  </si>
  <si>
    <t>wordt automatisch bepaald op basis van de zorgvorm</t>
  </si>
  <si>
    <t>Tijdstip ingebruikname gebouw (maand/jaar), ten vroegste 1/1/2018</t>
  </si>
  <si>
    <t>Erkende capaciteit</t>
  </si>
  <si>
    <t>Periode tussen ingebruikname gebouw en  eerste uitbetaling forfait</t>
  </si>
  <si>
    <t>In geval van keuze voor verrekening, wordt ook de kost voor het gederfde forfait berekend en mee opgenomen in de dagprijs.</t>
  </si>
  <si>
    <t>4.3 Kosten van personeel in dienstverband na verrekening van de overheidstussenkomsten</t>
  </si>
  <si>
    <t>Aankopen voeding</t>
  </si>
  <si>
    <t>Aankopen medisch, verzorgingsmateriaal</t>
  </si>
  <si>
    <t>Klein materiaal voor onderhoud</t>
  </si>
  <si>
    <t>Socioculturele activiteiten en ontspanning</t>
  </si>
  <si>
    <t>Bureel en  informatica</t>
  </si>
  <si>
    <t>Textiel en wasproducten</t>
  </si>
  <si>
    <t>Toilet en opschik</t>
  </si>
  <si>
    <t>Diensten en diverse leveringen:</t>
  </si>
  <si>
    <t>Producten:</t>
  </si>
  <si>
    <t>Externe diensten</t>
  </si>
  <si>
    <t>Sociaal secretariaat</t>
  </si>
  <si>
    <t>Boekhouding/adm/zorgtoepassing</t>
  </si>
  <si>
    <t>Informatieverwerking</t>
  </si>
  <si>
    <t>Keuken</t>
  </si>
  <si>
    <t>Was en linnen</t>
  </si>
  <si>
    <t>Onderhoud en schoonmaak</t>
  </si>
  <si>
    <t>Vergoedingen en erelonen</t>
  </si>
  <si>
    <t>Onderhoud en herstellingen</t>
  </si>
  <si>
    <t>Verzekeringen</t>
  </si>
  <si>
    <t>Administratie</t>
  </si>
  <si>
    <t>Externe medische verzorging</t>
  </si>
  <si>
    <t>Uitzendpersoneel</t>
  </si>
  <si>
    <t>Bezoldiging bestuurders</t>
  </si>
  <si>
    <t>Aankopen energie</t>
  </si>
  <si>
    <t>facultatief in te vullen</t>
  </si>
  <si>
    <t>wordt berekend of wordt, indien voorkomend, ingevuld indien cellen met detailinformatie met groene commentaar niet worden ingevuld</t>
  </si>
  <si>
    <t>gelieve het bedrag van supplementen en voorschotten in te vullen met betrekking tot voorgaande kostencategorieën</t>
  </si>
  <si>
    <t>kost gederfde forfaits in periode tussen in gebruikname en eerste betaling forfait</t>
  </si>
  <si>
    <t>berekent kost van gederfde forfait indien forfait niet betaald wordt vanaf ingebruikname en bij keuze verrekening forfait onder 3.2</t>
  </si>
  <si>
    <t>totaal gespreide subsidies (andere dan het forfait)</t>
  </si>
  <si>
    <t>vermeld indien voorkomend, totaalbedrag over economische levensduur van andere subsidies dan het forfait</t>
  </si>
  <si>
    <t>aantal plaatsen onder forfait en waarop investeringskost van toepassing</t>
  </si>
  <si>
    <t>bouw/aankoopkost van forfaitgerechtigde capaciteit</t>
  </si>
  <si>
    <t>vermeld bedragen inclusief aankoopkosten, registratierechten, voor investering forfaitgerechtigde capaciteit</t>
  </si>
  <si>
    <t>Eenmalige investeringskost of periodieke vergoeding bij huur</t>
  </si>
  <si>
    <t xml:space="preserve">4.4 Producten en diensten en diverse leveringen te verrekenen in dagprijs </t>
  </si>
  <si>
    <t>indien voorkomend, in te vullen</t>
  </si>
  <si>
    <t>infrastructuurcomponent in dagprijs na aftrek forfait</t>
  </si>
  <si>
    <t>Overige investeringskosten in dagprijs:</t>
  </si>
  <si>
    <t>Personeelskosten na overheidstussenkomst in dagprijs:</t>
  </si>
  <si>
    <t>Producten en diensten en diverse leveringen in dagprijs:</t>
  </si>
  <si>
    <t>wordt berekend: som van 4.1 - 4.4</t>
  </si>
  <si>
    <t>Forfaitgerechtigde capaciteit</t>
  </si>
  <si>
    <t>Brutodagprijs (wordt berekend)</t>
  </si>
  <si>
    <t>5.1 Aangevraagde dagprijzen per kamertype voor alle kamers in de nieuwe of de vernieuwde infrastructuur, voorwerp van het forfait (indien volledig bewoond door nieuwe bewoners)</t>
  </si>
  <si>
    <t>5.2 Aangevraagde dagprijzen voor bestaande bewoners (vertrekbasis = dagprijs per kamertype in de oude voorziening -  enkel in te vullen indien voorkomend)</t>
  </si>
  <si>
    <t>Nettodagprijs
 (=Prijs na aftrek forfait)</t>
  </si>
  <si>
    <t>brutodagprijs
- forfait 5 euro
= nettodagprijs (= prijs na aftrek forfait)</t>
  </si>
  <si>
    <t>Kolommen H-J worden berekend, niet overschrijven!</t>
  </si>
  <si>
    <t>software in zoverre niet opgenomen onder 4.2, klein kantoormaterieel (perforator, mappen, nietjesmachine)</t>
  </si>
  <si>
    <t>enkel gebruikersonderhoud, geen groot onderhoud/verbouwing gezien gedekt door afschrijvingen</t>
  </si>
  <si>
    <t>in zoverre geen groot, eigenaarsonderhoud. Kost van vervanging van bv. lift, zit in economische afschrijving van de infrastructuur</t>
  </si>
  <si>
    <r>
      <t>Aangevraagde prijs in nieuwe infrastructuur na aftrek forfait =N</t>
    </r>
    <r>
      <rPr>
        <b/>
        <sz val="11"/>
        <rFont val="Calibri"/>
        <family val="2"/>
        <scheme val="minor"/>
      </rPr>
      <t>ettodagprijs</t>
    </r>
  </si>
  <si>
    <t>kolom G wordt berekend, niet overschrijven</t>
  </si>
  <si>
    <t>Nettodagprijs na bescherming</t>
  </si>
  <si>
    <t>afschrijvingsduur</t>
  </si>
  <si>
    <t>Administratief, Logistiek, technisch,  poets- en keukenpersoneel</t>
  </si>
  <si>
    <t>in geval van een investering derde partij:  huurcontract, erfpachtovereenkomst, opstalovereenkomst, letter of intent waarin de bouwkost kan teruggevonden worden.</t>
  </si>
  <si>
    <t>Totaal (in te vullen volgens instructies in kolom G)</t>
  </si>
  <si>
    <t>Kost per verblijfsdag (wordt berekend)</t>
  </si>
  <si>
    <t>Totale nettokosten diensten en diverse leveringen (na aftrek suppelementen en voorschotten)</t>
  </si>
  <si>
    <t>check=</t>
  </si>
  <si>
    <t>Algemene instructies:</t>
  </si>
  <si>
    <t>Navigatie:</t>
  </si>
  <si>
    <t>Terug naar algemene instructies</t>
  </si>
  <si>
    <t>Cijfervoorbeeld</t>
  </si>
  <si>
    <t>1) Vul het formulier in:</t>
  </si>
  <si>
    <t>Formulier forfait</t>
  </si>
  <si>
    <t>2) Bij vragen: raadpleeg uitleg in rood of algemene uitleg</t>
  </si>
  <si>
    <t>Uitleg</t>
  </si>
  <si>
    <t>Ondernemingsnummer (zonder voorloopnul en punten):</t>
  </si>
  <si>
    <t>VIPA-dossiernummer (indien voorkomend, begint met BZ..):</t>
  </si>
  <si>
    <t>Dossiernummer bij Zorg en Gezondheid (6 cijfers gescheiden door .):</t>
  </si>
  <si>
    <t>bij andere: gelieve hiernaast  de rechtsvorm in te vullen in de kader</t>
  </si>
  <si>
    <t>Indien het forfait niet wordt uitbetaald vanaf de ingebruikname, kan u ervoor kiezen om dit forfait toch reeds vanaf ingebruikname in mindering te brengen op de dagprijs. De periode waarin u geen forfait ontvangt mag als kost doorgerekend worden. De kost van het gederfde forfait wordt in 4.1 automatisch door excel berekend.
Hiervoor duidt u in cel G50 "ja" aan. 
Vervolgens vermeldt u de maand en het jaar van ingebruikname in E53 en F53 en het jaar van de eerste betaling in F54. De maand van eerste betaling forfait dient niet ingevuld, gezien dit standaard (indien niet vanaf ingebruikname)  vanaf 1 januari van het subsidiejaar wordt betaald.
De gederfde periode wordt in jaren uitgedrukt in cel E55.</t>
  </si>
  <si>
    <t>verplicht aan te duiden: JA/NEE. Toelichting: indien er een periode is tussen ingebruikname en betaling, kan u toch reeds het forfait vanaf in gebruikname verrekenen</t>
  </si>
  <si>
    <t>Wenst u het forfait te verrekenen  vanaf ingebruikname (=JA) of vanaf betaaldatum forfait (=NEE)?</t>
  </si>
  <si>
    <t>Vul hierna in kolom E de andere kosten voor producten en diensten en diverse leveringen in met betrekking tot de forfaitgerechtigde infrastructuur. Hiervoor worden enkel die kosten opgenomen die niet eerder in de vorige rubrieken werden aangerekend.
U vult daartoe in kolom E, waar van toepassing, de kosten op detailniveau in. Indien dit niet kan, mag u zich beperken tot de zwart omkaderde cellen/kaders. In sommige gevallen betekent dit dat u een automatisch berekend totaal zal overschrijven.
Het totaal van de andere kosten voor producten en diensten en diverse leveringen wordt slechts verrekend in de dagprijs na aftrek van het deel dat reeds via een supplement werd doorgerekend. 
Naast "supplementen en voorschotten" vult u in kolom E het totaalbedrag aan supplementen en voorschotten in dat reeds door de bewoners wordt betaald en dus niet dient verrekend te worden in de dagprijs.
In kolom F wordt vervolgens de gemiddelde kost per verblijfsdag berekend</t>
  </si>
  <si>
    <t>Motivatie/bewijsstukken:</t>
  </si>
  <si>
    <t>eventuele toelichting sociale balans of businessplan</t>
  </si>
  <si>
    <t>facturen steekproefgewijs of businessplan</t>
  </si>
  <si>
    <t>Collectieve ruimten</t>
  </si>
  <si>
    <t>Formulier</t>
  </si>
  <si>
    <t>Personeelskost</t>
  </si>
  <si>
    <t xml:space="preserve">Onder 3.1 van het formulier: </t>
  </si>
  <si>
    <t>meubilair</t>
  </si>
  <si>
    <t>Bijzondere aandachtspunten:</t>
  </si>
  <si>
    <t>Financieringskost:</t>
  </si>
  <si>
    <t>annuïteit</t>
  </si>
  <si>
    <t>- hoofdsom</t>
  </si>
  <si>
    <t>gebouw</t>
  </si>
  <si>
    <t>totale betaling over 25/10 jaar</t>
  </si>
  <si>
    <t>= intrest over 25/10 jaar</t>
  </si>
  <si>
    <t>Hierna wat meer uitleg over de berekeningen in het rekenblad:</t>
  </si>
  <si>
    <t>Kost gederfd forfait:</t>
  </si>
  <si>
    <t>Op basis van 1 jaar tussen ingebruikname en uitbetaling, bedraagt aan 5 euro/woongelegenheid de gederfde kost van het forfait:</t>
  </si>
  <si>
    <t>Collectieve investeringen</t>
  </si>
  <si>
    <t>ICT</t>
  </si>
  <si>
    <t>investering</t>
  </si>
  <si>
    <t>intrestkost</t>
  </si>
  <si>
    <t>financieringskost (*)</t>
  </si>
  <si>
    <t>Stap 8: invoer van diverse kosten</t>
  </si>
  <si>
    <t>externe accountant, bedrijfsrevisor</t>
  </si>
  <si>
    <t>vergoedingen/erelonen advocaten, notarissen</t>
  </si>
  <si>
    <t>externe keuken</t>
  </si>
  <si>
    <t>Diensten</t>
  </si>
  <si>
    <t>Producten</t>
  </si>
  <si>
    <t>opgegeven kosten</t>
  </si>
  <si>
    <t>behouden kosten</t>
  </si>
  <si>
    <t>Hierna de opgegeven kosten, waarvan in de tweede kolom de kosten weergegeven worden die kunnen behouden blijven</t>
  </si>
  <si>
    <t>onder bureel en informatica werd de kost voor ICT verworpen die reeds bij investeringen zit</t>
  </si>
  <si>
    <t>In een laatste stap voert de voorziening de gewenste dagprjizen in op basis van de verantwoorde kost en rekening houdend met de bescherming voor bestaande bewoners.</t>
  </si>
  <si>
    <t>Op de factuur wordt dan vermeld:</t>
  </si>
  <si>
    <t xml:space="preserve">brutodagprijs
</t>
  </si>
  <si>
    <t>- forfait 5 euro</t>
  </si>
  <si>
    <t>= nettodagprijs (= prijs na aftrek forfait)</t>
  </si>
  <si>
    <t>basiskamer</t>
  </si>
  <si>
    <t>luxekamer</t>
  </si>
  <si>
    <t>Het betreft in het voorbeeld de 20 bewoners in de vervangingsnieuwbouw.</t>
  </si>
  <si>
    <r>
      <rPr>
        <b/>
        <u/>
        <sz val="11"/>
        <color theme="1"/>
        <rFont val="Calibri"/>
        <family val="2"/>
        <scheme val="minor"/>
      </rPr>
      <t>Onder 5.1</t>
    </r>
    <r>
      <rPr>
        <u/>
        <sz val="11"/>
        <color theme="1"/>
        <rFont val="Calibri"/>
        <family val="2"/>
        <scheme val="minor"/>
      </rPr>
      <t xml:space="preserve"> voert u de  gewenste dagprijzen in per kamertype voor  alle kamers die van het infrastructuurforfait genieten.</t>
    </r>
  </si>
  <si>
    <r>
      <t xml:space="preserve">Onder 5.2  </t>
    </r>
    <r>
      <rPr>
        <u/>
        <sz val="11"/>
        <color theme="1"/>
        <rFont val="Calibri"/>
        <family val="2"/>
        <scheme val="minor"/>
      </rPr>
      <t>vult u de gewenste dagprijzen voor de bestaande bewoners in:</t>
    </r>
  </si>
  <si>
    <t>Uitleg:</t>
  </si>
  <si>
    <t>kamers west</t>
  </si>
  <si>
    <t>U vermeldt naast de capaciteiten zowel de huidige dagprijs als de gewenste nettoprijs (na aftrek van het forfait):</t>
  </si>
  <si>
    <t>Kamers noord: dagprijs &gt;50 euro; beperkt tot 55*1,15 = 63,25 euro; 60 euro blijft behouden</t>
  </si>
  <si>
    <t>Kamers west: dagprijs &gt;50 euro; beperkt tot 1,15*57 euro= 65,55 euro; 65,55 euro ipv gevraagde 70 euro</t>
  </si>
  <si>
    <r>
      <t xml:space="preserve">Voor </t>
    </r>
    <r>
      <rPr>
        <b/>
        <u/>
        <sz val="11"/>
        <color theme="1"/>
        <rFont val="Calibri"/>
        <family val="2"/>
        <scheme val="minor"/>
      </rPr>
      <t>nettoprijs</t>
    </r>
    <r>
      <rPr>
        <sz val="11"/>
        <color theme="1"/>
        <rFont val="Calibri"/>
        <family val="2"/>
        <scheme val="minor"/>
      </rPr>
      <t xml:space="preserve"> wordt eerst de 15%-bescherming afgetoetst:</t>
    </r>
  </si>
  <si>
    <r>
      <t xml:space="preserve">Voor </t>
    </r>
    <r>
      <rPr>
        <b/>
        <u/>
        <sz val="11"/>
        <color theme="1"/>
        <rFont val="Calibri"/>
        <family val="2"/>
        <scheme val="minor"/>
      </rPr>
      <t>brutoprijs</t>
    </r>
    <r>
      <rPr>
        <sz val="11"/>
        <color theme="1"/>
        <rFont val="Calibri"/>
        <family val="2"/>
        <scheme val="minor"/>
      </rPr>
      <t xml:space="preserve"> wordt er terug 5 euro bij opgeteld:</t>
    </r>
  </si>
  <si>
    <t>Kamers noord</t>
  </si>
  <si>
    <t>Kamers zuid: beperkt tot 57,5 euro; 50 euro blijf behouden</t>
  </si>
  <si>
    <t>Investering1</t>
  </si>
  <si>
    <t>Investering2</t>
  </si>
  <si>
    <t>Investering3</t>
  </si>
  <si>
    <t>Investering4</t>
  </si>
  <si>
    <t>3) Verzend rekenblad en ondertekende pdf-versie naar:</t>
  </si>
  <si>
    <t>RIZIV-forfait (*)</t>
  </si>
  <si>
    <t>Derde Luik (*)</t>
  </si>
  <si>
    <t>(*) Voor een opsomming van de componenten van RIZIV-forfait en derde luik, volg deze link:</t>
  </si>
  <si>
    <t>Cijfervoorbeeld infrastructuurforfait</t>
  </si>
  <si>
    <t xml:space="preserve">1) instellingsforfait: 
Personeelskosten
• zorgpersoneel: verpleegkundigen, zorgkundigen (verzorgenden), kinesitherapeuten, logopedisten, ergotherapeuten, personeel voor reactivatie
• Financiering van coördinerend geneesheer in het RVT
Om versleutelingsproblemen te vermijden mag op niveau van het personeel ook ingebrepen zijn:
•  Financiering van verzorgingsmateriaal        
•  Financiering van opleiding             
2) tegemoetkoming vrijstelling van arbeidsprestaties en eindeloopbaan: vergoeding premie voor sommige werknemers die kiezen voor behoud de arbeidsprestaties vanaf de leeftijd van 45 jaar of voor de vervangers als die werknemers kiezen voor vermindering van de arbeidsprestaties
3) tegemoetkoming derde luik: voor het bovennormzorgpersoneel, het administratief en logistiek personeel en voor jobcreatie (mobiele equipes en personeel dementie)
4) Fondsen Sociale Maribel
5)  DAC- en Gesco-tussenkomsten
</t>
  </si>
  <si>
    <t>Checklist componenten overheidstussenkomsten</t>
  </si>
  <si>
    <t>checklist overheidstussenkomst</t>
  </si>
  <si>
    <t>prijzen@zorg-en-gezondheid.be</t>
  </si>
  <si>
    <t>informatieverwerking door derden, bvb. met betrekking tot sectoranalyses door derden, berekeningen personeelsinzet,…</t>
  </si>
  <si>
    <t>Prijzenformulier infrastructuurforfait</t>
  </si>
  <si>
    <t>infrastructuurkost in dagprijs</t>
  </si>
  <si>
    <t>Supplementen en voorschotten ten gunste van derden</t>
  </si>
  <si>
    <t>gelieve in bijlage het detail van de supplementen toe te lichten</t>
  </si>
  <si>
    <t xml:space="preserve">Hierna neemt u de kost van de infrastructuurinvesteringen op, voor het deel dat betrekking heeft op de forfaitgerechtigde capaciteit.  Die infrastructuurkost kan zowel betrekking hebben op een gebouw in eigendom  of onder huur. In geval van huur dient de investeringskost van de verhuurder te worden verrekend.
</t>
  </si>
  <si>
    <t>Vermeld hierna de andere, niet-infrastructuurinvesteringen, voor het deel dat betrekking heeft op de forfaitgerechtigde capaciteit. Het betreft investeringen die samenhangen met de infrastructuurinvesteringen. Als financieringskost wordt de OLO+120 bp genomen, bepaald op het moment van de aanvangsbevel van de werken voor de infrastructuurinvesteringen.</t>
  </si>
  <si>
    <t>Stap1: duid "ja" aan naast de passende optie van zorgvorm. Die opties sluiten elkaar uit. U kan bijgevolg enkel "ja" naast 1 van de 3 opties plaatsen. De zorgvorm is van belang voor de verdere berekening van de verantwoorde kost onder 4, met name de bezettingsgraad.
Stap2: voor de gekozen optie, vult u in:  de totale erkende capaciteit van de zorgvorm en de capaciteit waarop het forfait betrekking heeft. De kosten die u verder onder rubriek 4 verantwoordt, hebben enkel betrekking op de forfaitgerechtigde capaciteit. Belangrijke voorwaarde voor het forfait is de investering in woongelegenheden. Het deel van de capaciteit waarvoor niet geïnvesteerd in woongelegenheden  komt niet in aanmerking. In dat geval ligt de totale capaciteit hoger dan de forfaitgerechtigde.
 Indien u ook een dagprijsverhoging wenst voor het deel van de kosten met betrekking tot de niet-forfaitgerechtigde capaciteit, dient u die aan te vragen via een ander formulier.  Zo kan dan bvb. een pro rata deel van de collectieve kosten toegerekend worden aan niet-forfaitgerechtigde capaciteit.</t>
  </si>
  <si>
    <t>kamers</t>
  </si>
  <si>
    <t>Bus</t>
  </si>
  <si>
    <t>afschrijvingstermijn</t>
  </si>
  <si>
    <t>Werken aan kamers</t>
  </si>
  <si>
    <t>groot onderhoud</t>
  </si>
  <si>
    <t>nieuwe kamers</t>
  </si>
  <si>
    <t>kost (excl. financiering)</t>
  </si>
  <si>
    <t>collectieve ruimten</t>
  </si>
  <si>
    <t>Stap1: totaalanalyse volledige project</t>
  </si>
  <si>
    <t>Hierna de algemene uitleg aan de hand van een cijfervoorbeeld. De cijfers van het voorbeeld worden voor het gedeelte van het infrastructuurforfait in een formulier voor infrastructuurforfait ingevuld (zie het tabblad "cijfervoorbeeld").</t>
  </si>
  <si>
    <t>Stap2: verdeling kosten over de forfaitgerechtigde en niet-forfaitgerechtigde capaciteit</t>
  </si>
  <si>
    <t xml:space="preserve">De forfaitgerechtigde capaciteit betreft hier de 60 woongelegenheden van de 80 woongelegenheden in totaal. De collectieve kosten kunnen bijgevolg toegerekend worden volgens 20/80 voor de 20 niet-forfaitgerechtigde kamers en 60/80 voor 60 forfaitgerechtigde kamers.
Dit resulteert dan in volgende kostenverdeling:
</t>
  </si>
  <si>
    <t>Niet-forfaitgerechtigd</t>
  </si>
  <si>
    <t>Forfait</t>
  </si>
  <si>
    <t>kamers&gt;</t>
  </si>
  <si>
    <t>Stap3: kostenverrekening in formulier(en) voor niet-forfaitgerechtigde capaciteit</t>
  </si>
  <si>
    <r>
      <rPr>
        <b/>
        <u/>
        <sz val="11"/>
        <color theme="1"/>
        <rFont val="Calibri"/>
        <family val="2"/>
        <scheme val="minor"/>
      </rPr>
      <t>Verdere werkwijze bestaat uit:</t>
    </r>
    <r>
      <rPr>
        <sz val="11"/>
        <color theme="1"/>
        <rFont val="Calibri"/>
        <family val="2"/>
        <scheme val="minor"/>
      </rPr>
      <t xml:space="preserve">
1) verdeel kosten over de forfaitgerechtigde en niet-forfaitgerechtigde capaciteit
2) Kostenverrekening voor niet-forfaitgerechtigde capaciteit:
a. Splits de kosten op volgens categorie 
b. Doorloop  de beslissingsboom en bepaal het formulier
c. Controleer welke formulieren kunnen gecombineerd worden.
3) Voor de forfaitgerechtigde capaciteit: voer alle kosten (eventueel na verdeling) in in het formulier voor het infrastructuurforfait
</t>
    </r>
  </si>
  <si>
    <t>Stap4: invoer kosten in formulier infrastructuurforfait</t>
  </si>
  <si>
    <t xml:space="preserve">Invullen van de capaciteit </t>
  </si>
  <si>
    <t>- vult u de forfaitgerechtigde capaciteit in: 60</t>
  </si>
  <si>
    <t>- gaan we ervan uit dat het enkel een woonzorgcentrum betreft. U zet de optie "Betreft de investering enkel een woonzorgcentrum" op "JA"</t>
  </si>
  <si>
    <t>- vult u de totale capaciteit in van het woonzorgcentrum of in het voorbeeld: 80</t>
  </si>
  <si>
    <t>Verrekeningswijze van het forfait</t>
  </si>
  <si>
    <t>Invoer infrastructuurkost</t>
  </si>
  <si>
    <t>De loutere werken aan de kamers omvatten ook een investering van 10% in meubilair. Dit resulteert dan in volgende verdeling van de investering:</t>
  </si>
  <si>
    <t>Vervolgens vult u in:</t>
  </si>
  <si>
    <t xml:space="preserve">jaar van aanvangsbevel </t>
  </si>
  <si>
    <t>cel E68</t>
  </si>
  <si>
    <t>cel E74</t>
  </si>
  <si>
    <t>cel H74</t>
  </si>
  <si>
    <t>- in geval van huur wordt de infrastructuurkost van de verhuurder ingebracht</t>
  </si>
  <si>
    <t>investeringskost</t>
  </si>
  <si>
    <t>Op basis van een OLO+120bp van</t>
  </si>
  <si>
    <t>resulteert dit voor een annuïteitenlening in volgende intrestkosten:</t>
  </si>
  <si>
    <t>dagen</t>
  </si>
  <si>
    <t>forfait</t>
  </si>
  <si>
    <t>forfaitgerechtigde capaciteit</t>
  </si>
  <si>
    <t>controle</t>
  </si>
  <si>
    <t>Invoer van diverse investeringskosten</t>
  </si>
  <si>
    <t>Collectieve ruimte</t>
  </si>
  <si>
    <t>Onder de collectieve investeringen bevonden zich ook volgende niet-infrastructuurinvesteringen.</t>
  </si>
  <si>
    <t>Invoer van personeelskosten</t>
  </si>
  <si>
    <t>Invoer en aftoetsing van gewenste dagprijzen</t>
  </si>
  <si>
    <t>Stel dat u er voor kiest om het forfait pas te verrekenen vanaf in gebruikname. Dan geeft excel aan in H205 dat:</t>
  </si>
  <si>
    <t>De prijzen van de kamers noord en west liggen lager dan de brutoprijs na aftrek van het forfait gelet op de bescherming bestaande bewoners op niveau van de brutodagprijs.</t>
  </si>
  <si>
    <t>gelieve in bijlage het detail van de supplementen toe te lichten:</t>
  </si>
  <si>
    <t>Bijlage supplement:</t>
  </si>
  <si>
    <t>bijlage supplement</t>
  </si>
  <si>
    <t>sondevoeding: het surplus op de gebruikelijke voedingskost, na aftrek van de door het RIZIV terugbetaalde tegemoetkoming:</t>
  </si>
  <si>
    <t>totaalbedrag in euro</t>
  </si>
  <si>
    <t>Detailleer het totaalbedrag conform onderstaande rubrieken:</t>
  </si>
  <si>
    <t>dokterskosten, paramedische kosten en medicatie:</t>
  </si>
  <si>
    <t>kapper:</t>
  </si>
  <si>
    <t>abonnement op kabeldistributie:</t>
  </si>
  <si>
    <t>telefoonkosten:</t>
  </si>
  <si>
    <t>reiniging van persoonlijke kleding:</t>
  </si>
  <si>
    <t>kamerbediening (buiten medische redenen):</t>
  </si>
  <si>
    <t>bron: https://www.zorg-en-gezondheid.be/wat-is-in-de-dagprijs-van-een-woonzorgcentrum-inbegrepen</t>
  </si>
  <si>
    <t>Vermeld hierna de andere, niet-infrastructuurinvesteringen, voor het deel dat betrekking heeft op de forfaitgerechtigde capaciteit. Het betreft investeringen die samenhangen met de infrastructuurinvesteringen. Als financieringskost wordt de OLO 10 jaar +120 bp genomen, bepaald op het moment van de aanvangsbevel van de werken voor de infrastructuurinvesteringen.</t>
  </si>
  <si>
    <t>U maakt best eerst een totaalanalyse van uw project, met verdeling van de kosten over de forfaitgerechtigde en niet-forfaitgerechtigde capaciteit.
In dit formulier voor het forfait kunnen enkel de kosten worden doorgerekend die betrekking hebben op de forfaitgerechtigde capaciteit.
De kosten voor de niet-forfaitgerechtigde capaciteit worden via andere formulieren verrekend.</t>
  </si>
  <si>
    <t xml:space="preserve">Een voorziening heeft momenteel een erkenning voor 40 woongelegenheden, waarvan 20 bewoners zich in tweepersoonskamers bevinden.  Zij krijgt een bijkomende erkenning voor 40 woongelegenheden, zodat de totale capaciteit stijgt tot 80 woongelegenheden.
De voorziening bouwt 60 nieuwe eenpersoonskamers, waarvan 20 voor de bestaande bewoners (uit de vroegere tweepersoonskamers) en 40 voor nieuwe bewoners. De totale capaciteit zal na de investeringen bestaan uit 80 eenpersoonskamers, waarvan 60 die bijgekomen zijn door de investering.
 De 60 nieuwe eenpersoonskamers zijn volledig afgedekt door erkenningen en komen bijgevolg in aanmerking voor het infrastructuurforfait. De 20 bestaande eenpersoonskamers krijgen enkel een opsmukbeurt (schilderen, vervangen kozijnen,isolatie,…) en komen bijgevolg niet in aanmerking voor het infrastructuurforfait.
Naast de werken aan de kamers, wordt er ook geïnvesteerd in collectieve ruimten, een busje en ICT die ten goede komen van alle bewoners. Het totale kostenplaatje ziet er als volgt uit:
</t>
  </si>
  <si>
    <t>- voor de investering dient het aanvangsbevel te worden gegeven zodat de financieringskost forfaitair kan worden bepaald op basis van de gemiddelde OLO 10 jaar+120 bp</t>
  </si>
  <si>
    <t>Voor de financieringskost wordt opnieuw forfaitair de OLO 10 jaar + 120 bp genomen:</t>
  </si>
  <si>
    <t>Tot aan de betaling van het forfait kan de dagprijs overeenstemmen met de brutodagprijs</t>
  </si>
  <si>
    <r>
      <t>Voor elk van de kostencomponenten wordt de beslissingsboom doorlopen:
- Onderhoudswerken aan 20 niet-forfaitgerechtigde kamers: 250.000 euro
- Collectieve ruimte: 500.000 euro
- Bus:            12.500 euro
- ICT:            37.500 euro
Gezien voor alle kostencomponenten geldt dat de ruwbouw niet wordt vervangen, kunnen alle kosten ingebracht worden in  1 formulier B-E (rubriek 6B, andere gerealiseerde investeringen).</t>
    </r>
    <r>
      <rPr>
        <sz val="11"/>
        <color theme="1"/>
        <rFont val="Calibri"/>
        <family val="2"/>
        <scheme val="minor"/>
      </rPr>
      <t xml:space="preserve">
</t>
    </r>
  </si>
  <si>
    <r>
      <t xml:space="preserve">Het forfait wordt door de overheid normaliter uitbetaald vanaf ingebruikname. In bepaalde gevallen geschiedt de uitbetaling pas later. Op voorwaarde dat dit startjaar zich vanaf 2018 situeert, mag het gederfde forfait worden doorgerekend als kost indien de instelling het forfait toch vanaf ingebruikname  op de dagprijs in mindering wil brengen. Er worden geen begindata vóór 1/1/2018 aanvaard, gezien deze dossiers zich in de overgangsfase bevinden. In die overgangsfase wordt er ook niet teruggerekend wat de brutodagprijs betreft, zodat als keerzijde evenmin de kost van het gederfde forfait kan toegevoegd worden aan de dagprijs.
</t>
    </r>
    <r>
      <rPr>
        <b/>
        <u/>
        <sz val="11"/>
        <color theme="1"/>
        <rFont val="Calibri"/>
        <family val="2"/>
        <scheme val="minor"/>
      </rPr>
      <t>Wat te doen in geval dat u het forfait reeds vanaf de ingebruikname wenst te verrekenen?</t>
    </r>
    <r>
      <rPr>
        <sz val="11"/>
        <color theme="1"/>
        <rFont val="Calibri"/>
        <family val="2"/>
        <scheme val="minor"/>
      </rPr>
      <t xml:space="preserve">
U klikt in cel G50 op "ja" mbt de vraag "Wenst u het forfait te verrekenen  vanaf ingebruikname (=JA) of vanaf betaaldatum forfait (=NEE)?"
Voor de berekening van het gederfde forfait wordt gevraagd naar datum van ingebruikname en (geplande) datum van betaling van forfait. Die datum van betaling wordt meegedeeld na verwerking van de resultaten van de open oproep waarin gevraagd wordt naar de datum van ingebruikname.
Stel in het voorbeeld dat de voorziening de woongelegenheden reeds in gebruik heeft genomen op 1/1/2017 en na de oproep bericht wordt dat het forfait ten vroegste op 1/1/2019 zal worden uitbetaald. Als datum van ingebruikname wordt dan 1/1/2018 ingevuld, als eerste betaling 1/1/2019.
</t>
    </r>
  </si>
  <si>
    <t>In kolom G in het tabblad  "Cijfervoorbeeld" wordt de brutodagprijs  per kamertype berekend als de nettoprijs verhoogd met 5 euro. Dit zijn ook de prijzen die worden toegepast vanaf ingebruikname (in dit geval 1/1/2018)</t>
  </si>
  <si>
    <r>
      <t xml:space="preserve">Indien de voorziening vanaf ingebruikname het forfait </t>
    </r>
    <r>
      <rPr>
        <b/>
        <u/>
        <sz val="11"/>
        <color theme="1"/>
        <rFont val="Calibri"/>
        <family val="2"/>
        <scheme val="minor"/>
      </rPr>
      <t xml:space="preserve">in mindering wenst te brengen van de dagprijs </t>
    </r>
    <r>
      <rPr>
        <b/>
        <sz val="11"/>
        <color theme="1"/>
        <rFont val="Calibri"/>
        <family val="2"/>
        <scheme val="minor"/>
      </rPr>
      <t>, gelden volgende netto- en brutoprijs</t>
    </r>
  </si>
  <si>
    <r>
      <t xml:space="preserve">Indien de voorziening het forfait maar </t>
    </r>
    <r>
      <rPr>
        <b/>
        <u/>
        <sz val="11"/>
        <rFont val="Calibri"/>
        <family val="2"/>
        <scheme val="minor"/>
      </rPr>
      <t>in mindering wenst te brengen vanaf betaling forfait,</t>
    </r>
    <r>
      <rPr>
        <b/>
        <sz val="11"/>
        <rFont val="Calibri"/>
        <family val="2"/>
        <scheme val="minor"/>
      </rPr>
      <t xml:space="preserve"> gelden volgende prijzen in de tussenperiode tot aan de betaling:</t>
    </r>
  </si>
  <si>
    <t>Tijdstip eerste betaling forfait van de overheid (maand/jaar)</t>
  </si>
  <si>
    <t>voor de bouwkost werd gekozen voor hetzij (verwijder wat niet van toepassing is): eindafrekening / samenvattende vorderingsstaat/ geattesteerde afschrijvingstabel/  facturen/ gunningsbeslissing/ andere: ... 
voor de financiering (verwijder wat niet van toepassing is): leningoffferte/leningcontract/ andere: …</t>
  </si>
  <si>
    <t xml:space="preserve">voor de bouwkost (verwijder de niet-relevante bijlagen): eindafrekening / samenvattende vorderingsstaat/geattesteerde afschrijvingstabel/gunningsbeslissing/facturen 
voor de financiering (verwijder de niet relevante bijlagen): leningoffferte/leningcontract 
voor huur: toelichting bouwkost bij de verhuurder met eindafrekening / samenvattende vorderingsstaat/geattesteerde afschrijvingstabel/gunningsbeslissing/facturen  </t>
  </si>
  <si>
    <r>
      <t xml:space="preserve">Deze rubriek heeft betrekking op het personeel in direct dienstverband en niet op het uitzendpersoneel (onder 4.4 bij uitzendpersoneel) of het personeel met zelfstandigenstatuut (idem onder 4.4 bij externe diensten-vergoedingen en erelonen of bij bestuurders).
Enkel het personeel voor de forfaitgerechtigde capaciteit mag hier worden ingevuld. 
Vul hier per personeelscategorie op jaarbasis in: het aantal  VTE, personeelskost en overheidstussenkomst (=voor de laatste 2 is dit het totaalbedrag, niet het bedrag per verblijfsdag).
</t>
    </r>
    <r>
      <rPr>
        <b/>
        <u/>
        <sz val="11"/>
        <color rgb="FFFF0000"/>
        <rFont val="Calibri"/>
        <family val="2"/>
        <scheme val="minor"/>
      </rPr>
      <t>Personeelscategorieën:</t>
    </r>
    <r>
      <rPr>
        <sz val="11"/>
        <color rgb="FFFF0000"/>
        <rFont val="Calibri"/>
        <family val="2"/>
        <scheme val="minor"/>
      </rPr>
      <t xml:space="preserve">
- zorgpersoneel = verpleegkundigen, zorgkundigen (verzorgenden), kinesitherapeuten, logopedisten, ergotherapeuten, personeel voor reactivatie;
- administratief (inclusief directie), logistiek, technisch, poets- en keukenpersoneel: al het overige personeel dat niet tot de voorgaande categorie behoort
</t>
    </r>
    <r>
      <rPr>
        <b/>
        <u/>
        <sz val="11"/>
        <color rgb="FFFF0000"/>
        <rFont val="Calibri"/>
        <family val="2"/>
        <scheme val="minor"/>
      </rPr>
      <t>Personeelskost:</t>
    </r>
    <r>
      <rPr>
        <sz val="11"/>
        <color rgb="FFFF0000"/>
        <rFont val="Calibri"/>
        <family val="2"/>
        <scheme val="minor"/>
      </rPr>
      <t xml:space="preserve"> is brutoloonkost inclusief werkgeversbijdrage. Verzekeringen en andere overheadkosten worden hier niet vermeld, maar onder rubriek 4.4.
</t>
    </r>
    <r>
      <rPr>
        <b/>
        <u/>
        <sz val="11"/>
        <color rgb="FFFF0000"/>
        <rFont val="Calibri"/>
        <family val="2"/>
        <scheme val="minor"/>
      </rPr>
      <t>Overheidstussenkomsten:
Vul hier steeds het totaalbedrag en niet het bedrag per verblijfsdag in.</t>
    </r>
    <r>
      <rPr>
        <sz val="11"/>
        <color rgb="FFFF0000"/>
        <rFont val="Calibri"/>
        <family val="2"/>
        <scheme val="minor"/>
      </rPr>
      <t xml:space="preserve">
Het RIZIV-forfait dat in mindering wordt gebracht, heeft ook betrekking op de tussenkomst voor niet-personeelskosten (waardoor u door versleuteling, dit niet meer partieel moet toerekenen aan rubriek 4.4). 
Overheidstussenkomsten (zoals derde luik) die betrekking hebben op verschillende personeelscategorieën probeert u toe te wijzen volgens de detailberekening of, indien niet mogelijk, via een logische verdeelsleutel. U dient uiteraard enkel de overheidstussenkomst in e vullen voor de personeelscategorieën waarop die betrekking heeft.
Belangrijk is dat alle componenten van de overheidstussenkomst worden opgenomen: voor een checklist zie tabblad "checklist overheidstussenkomst"</t>
    </r>
  </si>
  <si>
    <t>Vermeld hier voor de kamers in de vernieuwde infrastructuur waarop het forfait van toepassing is,  de dagprijzen na aftrek van het forfait die u zou willen hanteren indien die forfaitgerechtigde capaciteit volledig bewoond zou zijn door nieuwe bewoners. Vermeld per kamertype de forfaitgerechtigde capaciteit (kolom E) en de nettodagprijs (=prijs na aftrek van het forfait, kolom F). In de kolom G,  "Brutodagprijs" wordt de dagprijs zonder aftrek van het forfait berekend.
Het totaal van de capaciteiten per kamertype mag niet hoger zijn dan de capaciteit "voor forfait" onder 3.1. Het deel van de verantwoorde kosten met betrekking tot de niet-forfaitgerechtigde capaciteit kan immers maar via een ander formulier worden verrekend. 
De gevraagde dagprijzen na aftrek forfait worden slechts aanvaard indien het gemiddelde hiervan niet hoger ligt dan de "verantwoorde prijs na aftrek forfait" (cel E188).</t>
  </si>
  <si>
    <t>Vermeld hier per kamertype voor de bestaande bewoners in de forfaitgerechtigde capaciteit: de forfaitgerechtigde capaciteit (kolom E), de huidige dagprijs in de oude infrastructuur (kolom F) en de gevraagde prijs in de nieuwe infrastructuur na aftrek forfait (=nettodagprijs, kolom G).
Het formulier berekent dan automatisch de "nettodagprijs na bescherming" in kolom H.  Hiervoor wordt rekening gehouden met de 15%-bescherming. Het gewogen gemiddelde van kolom H mag niet hoger zijn dan de "verantwoorde prijs na aftrek forfait" (cel E188).  Indien hieraan niet voldaan is, dient u van 1 of meerdere kamertypes de nettodagprijs in kolom G te wijzigen.
Indien u niet voor de verrekening van het forfait vanaf ingebruikname koos, wordt in kolom I de prijs weergegeven die u mag aanrekenen in de periode van de ingebruikname tot aan de uitbetaling door de overheid van het forfait.</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</si>
</sst>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8" formatCode="&quot;€&quot;\ #,##0.00;[Red]&quot;€&quot;\ \-#,##0.00"/>
    <numFmt numFmtId="44" formatCode="_ &quot;€&quot;\ * #,##0.00_ ;_ &quot;€&quot;\ * \-#,##0.00_ ;_ &quot;€&quot;\ * &quot;-&quot;??_ ;_ @_ "/>
    <numFmt numFmtId="164" formatCode="_ [$€-813]\ * #,##0.00_ ;_ [$€-813]\ * \-#,##0.00_ ;_ [$€-813]\ * &quot;-&quot;??_ ;_ @_ "/>
    <numFmt numFmtId="165" formatCode="[$-F800]dddd\,\ mmmm\ dd\,\ yyyy"/>
    <numFmt numFmtId="166" formatCode="0.0000%"/>
    <numFmt numFmtId="167" formatCode="&quot;€&quot;\ #,##0.00"/>
    <numFmt numFmtId="168" formatCode="0.0000"/>
    <numFmt numFmtId="169" formatCode="###,###"/>
    <numFmt numFmtId="170" formatCode="_ [$€-813]\ * #,##0_ ;_ [$€-813]\ * \-#,##0_ ;_ [$€-813]\ * &quot;-&quot;??_ ;_ @_ "/>
  </numFmts>
  <fonts count="3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00B050"/>
      <name val="Calibri"/>
      <family val="2"/>
      <scheme val="minor"/>
    </font>
    <font>
      <b/>
      <sz val="11"/>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u/>
      <sz val="11"/>
      <color theme="10"/>
      <name val="Calibri"/>
      <family val="2"/>
      <scheme val="minor"/>
    </font>
    <font>
      <b/>
      <sz val="11"/>
      <color rgb="FF92D050"/>
      <name val="Calibri"/>
      <family val="2"/>
      <scheme val="minor"/>
    </font>
    <font>
      <i/>
      <sz val="11"/>
      <name val="Calibri"/>
      <family val="2"/>
      <scheme val="minor"/>
    </font>
    <font>
      <b/>
      <u/>
      <sz val="11"/>
      <color rgb="FFFF0000"/>
      <name val="Calibri"/>
      <family val="2"/>
      <scheme val="minor"/>
    </font>
    <font>
      <b/>
      <sz val="14"/>
      <color theme="1"/>
      <name val="Calibri"/>
      <family val="2"/>
      <scheme val="minor"/>
    </font>
    <font>
      <b/>
      <sz val="10"/>
      <name val="Arial"/>
      <family val="2"/>
    </font>
    <font>
      <sz val="9"/>
      <name val="Arial"/>
      <family val="2"/>
    </font>
    <font>
      <b/>
      <sz val="10"/>
      <color rgb="FF00B050"/>
      <name val="Arial"/>
      <family val="2"/>
    </font>
    <font>
      <sz val="11"/>
      <color rgb="FF7030A0"/>
      <name val="Calibri"/>
      <family val="2"/>
      <scheme val="minor"/>
    </font>
    <font>
      <sz val="11"/>
      <color rgb="FF92D050"/>
      <name val="Calibri"/>
      <family val="2"/>
      <scheme val="minor"/>
    </font>
    <font>
      <b/>
      <sz val="16"/>
      <name val="Calibri"/>
      <family val="2"/>
      <scheme val="minor"/>
    </font>
    <font>
      <b/>
      <u/>
      <sz val="11"/>
      <color theme="10"/>
      <name val="Calibri"/>
      <family val="2"/>
      <scheme val="minor"/>
    </font>
    <font>
      <sz val="10"/>
      <color rgb="FFFF0000"/>
      <name val="Arial"/>
      <family val="2"/>
    </font>
    <font>
      <b/>
      <sz val="16"/>
      <color theme="1"/>
      <name val="Calibri"/>
      <family val="2"/>
      <scheme val="minor"/>
    </font>
    <font>
      <sz val="16"/>
      <color theme="1"/>
      <name val="Calibri"/>
      <family val="2"/>
      <scheme val="minor"/>
    </font>
    <font>
      <u/>
      <sz val="11"/>
      <color theme="1"/>
      <name val="Calibri"/>
      <family val="2"/>
      <scheme val="minor"/>
    </font>
    <font>
      <b/>
      <u/>
      <sz val="11"/>
      <color theme="1"/>
      <name val="Calibri"/>
      <family val="2"/>
      <scheme val="minor"/>
    </font>
    <font>
      <b/>
      <sz val="24"/>
      <color rgb="FFFF0000"/>
      <name val="Calibri"/>
      <family val="2"/>
      <scheme val="minor"/>
    </font>
    <font>
      <b/>
      <sz val="10"/>
      <color rgb="FFFF0000"/>
      <name val="Arial"/>
      <family val="2"/>
    </font>
    <font>
      <b/>
      <sz val="12"/>
      <color rgb="FFFF0000"/>
      <name val="Calibri"/>
      <family val="2"/>
      <scheme val="minor"/>
    </font>
    <font>
      <sz val="11"/>
      <color rgb="FF2F2F2F"/>
      <name val="Calibri"/>
      <family val="2"/>
      <scheme val="minor"/>
    </font>
    <font>
      <b/>
      <i/>
      <sz val="11"/>
      <color theme="1"/>
      <name val="Calibri"/>
      <family val="2"/>
      <scheme val="minor"/>
    </font>
    <font>
      <i/>
      <sz val="11"/>
      <color theme="1"/>
      <name val="Calibri"/>
      <family val="2"/>
      <scheme val="minor"/>
    </font>
    <font>
      <b/>
      <u/>
      <sz val="11"/>
      <name val="Calibri"/>
      <family val="2"/>
      <scheme val="minor"/>
    </font>
    <font>
      <sz val="11"/>
      <color rgb="FF333333"/>
      <name val="Calibri"/>
      <family val="2"/>
    </font>
  </fonts>
  <fills count="8">
    <fill>
      <patternFill patternType="none"/>
    </fill>
    <fill>
      <patternFill patternType="gray125"/>
    </fill>
    <fill>
      <patternFill patternType="solid">
        <fgColor theme="0" tint="-0.249977111117893"/>
        <bgColor indexed="64"/>
      </patternFill>
    </fill>
    <fill>
      <patternFill patternType="solid">
        <fgColor theme="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bgColor indexed="64"/>
      </patternFill>
    </fill>
    <fill>
      <patternFill patternType="solid">
        <fgColor theme="0"/>
        <bgColor indexed="64"/>
      </patternFill>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9" fillId="0" borderId="0" applyNumberFormat="0" applyFill="0" applyBorder="0" applyAlignment="0" applyProtection="0"/>
    <xf numFmtId="44" fontId="1" fillId="0" borderId="0" applyFont="0" applyFill="0" applyBorder="0" applyAlignment="0" applyProtection="0"/>
  </cellStyleXfs>
  <cellXfs count="675">
    <xf numFmtId="0" fontId="0" fillId="0" borderId="0" xfId="0"/>
    <xf numFmtId="0" fontId="2" fillId="0" borderId="0" xfId="0" applyFont="1"/>
    <xf numFmtId="0" fontId="0" fillId="2" borderId="10" xfId="0" applyFont="1" applyFill="1" applyBorder="1" applyProtection="1"/>
    <xf numFmtId="0" fontId="7" fillId="0" borderId="0" xfId="0" applyFont="1" applyProtection="1"/>
    <xf numFmtId="9" fontId="0" fillId="0" borderId="0" xfId="1" applyFont="1" applyProtection="1"/>
    <xf numFmtId="0" fontId="2" fillId="0" borderId="0" xfId="0" applyFont="1" applyProtection="1"/>
    <xf numFmtId="3" fontId="5" fillId="0" borderId="0" xfId="0" applyNumberFormat="1" applyFont="1" applyFill="1" applyBorder="1" applyAlignment="1" applyProtection="1">
      <alignment horizontal="center"/>
    </xf>
    <xf numFmtId="0" fontId="5" fillId="0" borderId="0" xfId="0" applyFont="1" applyProtection="1"/>
    <xf numFmtId="2" fontId="2" fillId="0" borderId="0" xfId="1" applyNumberFormat="1" applyFont="1" applyFill="1" applyBorder="1" applyAlignment="1" applyProtection="1">
      <alignment horizontal="center"/>
    </xf>
    <xf numFmtId="4" fontId="4" fillId="0" borderId="0" xfId="0" applyNumberFormat="1" applyFont="1" applyBorder="1" applyAlignment="1" applyProtection="1">
      <alignment horizontal="left"/>
    </xf>
    <xf numFmtId="0" fontId="0" fillId="0" borderId="0" xfId="0"/>
    <xf numFmtId="0" fontId="3" fillId="0" borderId="0" xfId="0" applyFont="1" applyProtection="1"/>
    <xf numFmtId="0" fontId="8" fillId="0" borderId="0" xfId="0" applyFont="1" applyProtection="1"/>
    <xf numFmtId="0" fontId="0" fillId="0" borderId="0" xfId="0" applyFont="1"/>
    <xf numFmtId="0" fontId="6" fillId="0" borderId="0" xfId="0" applyFont="1" applyProtection="1"/>
    <xf numFmtId="0" fontId="0" fillId="0" borderId="0" xfId="0" applyProtection="1"/>
    <xf numFmtId="0" fontId="10" fillId="0" borderId="0" xfId="0" applyFont="1" applyProtection="1"/>
    <xf numFmtId="164" fontId="2" fillId="0" borderId="0" xfId="1" applyNumberFormat="1" applyFont="1" applyBorder="1" applyAlignment="1" applyProtection="1">
      <alignment horizontal="center"/>
    </xf>
    <xf numFmtId="0" fontId="0" fillId="0" borderId="0" xfId="0" applyFont="1" applyAlignment="1" applyProtection="1"/>
    <xf numFmtId="0" fontId="0" fillId="0" borderId="0" xfId="0" applyFont="1" applyAlignment="1" applyProtection="1">
      <alignment horizontal="right"/>
    </xf>
    <xf numFmtId="0" fontId="0" fillId="0" borderId="0" xfId="0" applyFont="1" applyFill="1" applyBorder="1" applyProtection="1"/>
    <xf numFmtId="0" fontId="0" fillId="0" borderId="7" xfId="0" applyFont="1" applyBorder="1" applyProtection="1"/>
    <xf numFmtId="0" fontId="0" fillId="0" borderId="8" xfId="0" applyFont="1" applyBorder="1" applyProtection="1"/>
    <xf numFmtId="3" fontId="0" fillId="0" borderId="0" xfId="0" applyNumberFormat="1" applyFont="1" applyProtection="1"/>
    <xf numFmtId="0" fontId="6" fillId="2" borderId="10" xfId="0" applyFont="1" applyFill="1" applyBorder="1" applyProtection="1"/>
    <xf numFmtId="0" fontId="11" fillId="0" borderId="0" xfId="0" applyFont="1" applyProtection="1"/>
    <xf numFmtId="0" fontId="4" fillId="0" borderId="0" xfId="0" applyFont="1" applyBorder="1" applyAlignment="1" applyProtection="1">
      <alignment horizontal="left"/>
    </xf>
    <xf numFmtId="0" fontId="0" fillId="0" borderId="0" xfId="0" applyFont="1" applyProtection="1"/>
    <xf numFmtId="164" fontId="0" fillId="0" borderId="0" xfId="0" applyNumberFormat="1" applyFont="1"/>
    <xf numFmtId="0" fontId="0" fillId="0" borderId="0" xfId="0" applyFont="1" applyBorder="1" applyAlignment="1" applyProtection="1">
      <alignment horizontal="center"/>
      <protection locked="0"/>
    </xf>
    <xf numFmtId="0" fontId="0" fillId="0" borderId="16" xfId="0" applyBorder="1" applyProtection="1">
      <protection locked="0"/>
    </xf>
    <xf numFmtId="166" fontId="0" fillId="0" borderId="0" xfId="1" applyNumberFormat="1" applyFont="1"/>
    <xf numFmtId="10" fontId="0" fillId="0" borderId="0" xfId="0" applyNumberFormat="1"/>
    <xf numFmtId="166" fontId="0" fillId="0" borderId="0" xfId="0" applyNumberFormat="1"/>
    <xf numFmtId="0" fontId="6" fillId="0" borderId="0" xfId="0" applyFont="1" applyBorder="1" applyAlignment="1" applyProtection="1">
      <alignment horizontal="center"/>
    </xf>
    <xf numFmtId="0" fontId="0" fillId="0" borderId="0" xfId="0" applyFont="1" applyBorder="1" applyAlignment="1" applyProtection="1">
      <protection locked="0"/>
    </xf>
    <xf numFmtId="0" fontId="0" fillId="0" borderId="0" xfId="0" applyFont="1" applyBorder="1" applyProtection="1">
      <protection locked="0"/>
    </xf>
    <xf numFmtId="0" fontId="5" fillId="0" borderId="16" xfId="0" applyFont="1" applyBorder="1" applyProtection="1"/>
    <xf numFmtId="166" fontId="0" fillId="0" borderId="0" xfId="1" applyNumberFormat="1" applyFont="1" applyBorder="1" applyProtection="1"/>
    <xf numFmtId="0" fontId="14" fillId="0" borderId="0" xfId="0" applyFont="1" applyProtection="1"/>
    <xf numFmtId="0" fontId="6" fillId="0" borderId="0" xfId="0" applyFont="1" applyFill="1" applyBorder="1" applyAlignment="1" applyProtection="1">
      <alignment horizontal="left"/>
      <protection locked="0"/>
    </xf>
    <xf numFmtId="3" fontId="0" fillId="0" borderId="0" xfId="0" applyNumberFormat="1" applyFont="1"/>
    <xf numFmtId="166" fontId="0" fillId="0" borderId="0" xfId="1" applyNumberFormat="1" applyFont="1" applyAlignment="1">
      <alignment horizontal="right"/>
    </xf>
    <xf numFmtId="0" fontId="7" fillId="0" borderId="0" xfId="0" applyFont="1"/>
    <xf numFmtId="2" fontId="6" fillId="0" borderId="0" xfId="0" applyNumberFormat="1" applyFont="1" applyProtection="1"/>
    <xf numFmtId="166" fontId="2" fillId="0" borderId="0" xfId="1" applyNumberFormat="1" applyFont="1" applyBorder="1" applyAlignment="1" applyProtection="1">
      <alignment horizontal="right"/>
    </xf>
    <xf numFmtId="0" fontId="6" fillId="0" borderId="0" xfId="0" applyFont="1" applyFill="1" applyAlignment="1" applyProtection="1">
      <alignment horizontal="left"/>
    </xf>
    <xf numFmtId="0" fontId="3" fillId="0" borderId="6" xfId="0" applyFont="1" applyFill="1" applyBorder="1" applyAlignment="1" applyProtection="1">
      <alignment horizontal="center"/>
    </xf>
    <xf numFmtId="0" fontId="3" fillId="0" borderId="7" xfId="0" applyFont="1" applyFill="1" applyBorder="1" applyAlignment="1" applyProtection="1">
      <alignment horizontal="center"/>
    </xf>
    <xf numFmtId="0" fontId="3" fillId="3" borderId="6" xfId="0" applyFont="1" applyFill="1" applyBorder="1" applyAlignment="1" applyProtection="1"/>
    <xf numFmtId="0" fontId="3" fillId="3" borderId="7" xfId="0" applyFont="1" applyFill="1" applyBorder="1" applyAlignment="1" applyProtection="1"/>
    <xf numFmtId="0" fontId="3" fillId="3" borderId="9" xfId="0" applyFont="1" applyFill="1" applyBorder="1" applyAlignment="1" applyProtection="1"/>
    <xf numFmtId="0" fontId="3" fillId="3" borderId="10" xfId="0" applyFont="1" applyFill="1" applyBorder="1" applyAlignment="1" applyProtection="1"/>
    <xf numFmtId="0" fontId="14" fillId="3" borderId="9" xfId="0" applyFont="1" applyFill="1" applyBorder="1" applyAlignment="1" applyProtection="1"/>
    <xf numFmtId="0" fontId="14" fillId="3" borderId="10" xfId="0" applyFont="1" applyFill="1" applyBorder="1" applyAlignment="1" applyProtection="1"/>
    <xf numFmtId="0" fontId="16" fillId="0" borderId="0" xfId="0" applyFont="1" applyBorder="1" applyAlignment="1" applyProtection="1">
      <alignment horizontal="left"/>
    </xf>
    <xf numFmtId="0" fontId="0" fillId="0" borderId="0" xfId="0" applyAlignment="1">
      <alignment horizontal="right"/>
    </xf>
    <xf numFmtId="3" fontId="2" fillId="0" borderId="0" xfId="0" applyNumberFormat="1" applyFont="1" applyAlignment="1">
      <alignment horizontal="right"/>
    </xf>
    <xf numFmtId="0" fontId="5" fillId="0" borderId="0" xfId="0" applyFont="1" applyBorder="1" applyProtection="1"/>
    <xf numFmtId="168" fontId="12" fillId="0" borderId="0" xfId="0" applyNumberFormat="1" applyFont="1" applyFill="1" applyAlignment="1" applyProtection="1">
      <alignment horizontal="left"/>
    </xf>
    <xf numFmtId="0" fontId="0" fillId="0" borderId="0" xfId="0" quotePrefix="1" applyFont="1"/>
    <xf numFmtId="0" fontId="6" fillId="0" borderId="0" xfId="0" applyFont="1"/>
    <xf numFmtId="10" fontId="0" fillId="0" borderId="16" xfId="1" applyNumberFormat="1" applyFont="1" applyBorder="1" applyProtection="1"/>
    <xf numFmtId="4" fontId="5" fillId="0" borderId="0" xfId="0" applyNumberFormat="1" applyFont="1" applyFill="1" applyBorder="1" applyAlignment="1" applyProtection="1">
      <alignment horizontal="center"/>
    </xf>
    <xf numFmtId="4" fontId="0" fillId="0" borderId="0" xfId="0" applyNumberFormat="1" applyFont="1" applyProtection="1"/>
    <xf numFmtId="0" fontId="10" fillId="0" borderId="0" xfId="0" applyFont="1" applyFill="1" applyAlignment="1" applyProtection="1">
      <alignment horizontal="left"/>
    </xf>
    <xf numFmtId="0" fontId="10" fillId="0" borderId="0" xfId="0" applyFont="1"/>
    <xf numFmtId="0" fontId="0" fillId="0" borderId="0" xfId="0" applyBorder="1" applyAlignment="1" applyProtection="1">
      <alignment horizontal="left"/>
      <protection locked="0"/>
    </xf>
    <xf numFmtId="0" fontId="0" fillId="0" borderId="12" xfId="0" applyFont="1" applyBorder="1" applyProtection="1">
      <protection locked="0"/>
    </xf>
    <xf numFmtId="0" fontId="6" fillId="0" borderId="26" xfId="0" applyFont="1" applyFill="1" applyBorder="1" applyAlignment="1" applyProtection="1">
      <alignment horizontal="center"/>
    </xf>
    <xf numFmtId="0" fontId="6" fillId="0" borderId="27" xfId="0" applyFont="1" applyBorder="1"/>
    <xf numFmtId="0" fontId="6" fillId="0" borderId="29" xfId="0" applyFont="1" applyBorder="1"/>
    <xf numFmtId="0" fontId="6" fillId="0" borderId="31" xfId="0" applyFont="1" applyBorder="1"/>
    <xf numFmtId="0" fontId="6" fillId="0" borderId="28" xfId="0" applyFont="1" applyBorder="1" applyProtection="1"/>
    <xf numFmtId="0" fontId="6" fillId="0" borderId="30" xfId="0" applyFont="1" applyBorder="1" applyProtection="1"/>
    <xf numFmtId="0" fontId="6" fillId="0" borderId="32" xfId="0" applyFont="1" applyBorder="1" applyProtection="1"/>
    <xf numFmtId="0" fontId="0" fillId="0" borderId="0" xfId="0" applyBorder="1" applyAlignment="1">
      <alignment horizontal="center" wrapText="1"/>
    </xf>
    <xf numFmtId="0" fontId="0" fillId="0" borderId="0" xfId="0" applyFont="1" applyAlignment="1">
      <alignment vertical="top"/>
    </xf>
    <xf numFmtId="0" fontId="0" fillId="0" borderId="0" xfId="0" applyFont="1" applyBorder="1" applyAlignment="1">
      <alignment horizontal="center" wrapText="1"/>
    </xf>
    <xf numFmtId="0" fontId="0" fillId="0" borderId="0" xfId="0" applyFont="1" applyBorder="1"/>
    <xf numFmtId="2" fontId="0" fillId="0" borderId="0" xfId="0" applyNumberFormat="1" applyFont="1" applyBorder="1"/>
    <xf numFmtId="0" fontId="0" fillId="0" borderId="33" xfId="0" applyFont="1" applyBorder="1"/>
    <xf numFmtId="2" fontId="0" fillId="0" borderId="25" xfId="0" applyNumberFormat="1" applyFont="1" applyBorder="1"/>
    <xf numFmtId="0" fontId="0" fillId="0" borderId="15" xfId="0" applyFont="1" applyBorder="1"/>
    <xf numFmtId="0" fontId="0" fillId="0" borderId="35" xfId="0" applyFont="1" applyBorder="1"/>
    <xf numFmtId="0" fontId="0" fillId="0" borderId="36" xfId="0" applyFont="1" applyBorder="1"/>
    <xf numFmtId="2" fontId="0" fillId="0" borderId="33" xfId="0" applyNumberFormat="1" applyFont="1" applyBorder="1"/>
    <xf numFmtId="2" fontId="0" fillId="0" borderId="15" xfId="0" applyNumberFormat="1" applyFont="1" applyBorder="1"/>
    <xf numFmtId="2" fontId="0" fillId="0" borderId="35" xfId="0" applyNumberFormat="1" applyFont="1" applyBorder="1"/>
    <xf numFmtId="2" fontId="0" fillId="0" borderId="36" xfId="0" applyNumberFormat="1" applyFont="1" applyBorder="1"/>
    <xf numFmtId="4" fontId="2" fillId="0" borderId="0" xfId="0" applyNumberFormat="1" applyFont="1" applyProtection="1"/>
    <xf numFmtId="4" fontId="5" fillId="0" borderId="0" xfId="0" applyNumberFormat="1" applyFont="1" applyProtection="1"/>
    <xf numFmtId="0" fontId="14" fillId="0" borderId="0" xfId="0" applyFont="1" applyProtection="1">
      <protection locked="0"/>
    </xf>
    <xf numFmtId="0" fontId="0" fillId="0" borderId="0" xfId="0" applyProtection="1">
      <protection locked="0"/>
    </xf>
    <xf numFmtId="0" fontId="15" fillId="0" borderId="0" xfId="0" applyFont="1" applyProtection="1"/>
    <xf numFmtId="164" fontId="18" fillId="0" borderId="0" xfId="0" applyNumberFormat="1" applyFont="1" applyProtection="1"/>
    <xf numFmtId="2" fontId="1" fillId="0" borderId="0" xfId="1" applyNumberFormat="1" applyFont="1" applyFill="1" applyBorder="1" applyAlignment="1" applyProtection="1">
      <alignment horizontal="center"/>
    </xf>
    <xf numFmtId="0" fontId="6" fillId="0" borderId="0" xfId="0" applyFont="1" applyBorder="1" applyAlignment="1">
      <alignment vertical="top" wrapText="1"/>
    </xf>
    <xf numFmtId="0" fontId="2" fillId="0" borderId="0" xfId="0" applyFont="1" applyAlignment="1">
      <alignment vertical="top" wrapText="1"/>
    </xf>
    <xf numFmtId="0" fontId="2" fillId="0" borderId="0" xfId="0" quotePrefix="1" applyFont="1"/>
    <xf numFmtId="0" fontId="10" fillId="0" borderId="0" xfId="0" applyFont="1" applyBorder="1" applyAlignment="1">
      <alignment vertical="top" wrapText="1"/>
    </xf>
    <xf numFmtId="0" fontId="8" fillId="0" borderId="0" xfId="0" applyFont="1"/>
    <xf numFmtId="167" fontId="2" fillId="0" borderId="16" xfId="0" applyNumberFormat="1" applyFont="1" applyBorder="1"/>
    <xf numFmtId="164" fontId="5" fillId="0" borderId="15" xfId="0" applyNumberFormat="1" applyFont="1" applyBorder="1" applyAlignment="1">
      <alignment vertical="top" wrapText="1"/>
    </xf>
    <xf numFmtId="164" fontId="6" fillId="0" borderId="0" xfId="0" applyNumberFormat="1" applyFont="1" applyBorder="1" applyAlignment="1">
      <alignment vertical="top" wrapText="1"/>
    </xf>
    <xf numFmtId="164" fontId="2" fillId="0" borderId="0" xfId="0" applyNumberFormat="1" applyFont="1"/>
    <xf numFmtId="164" fontId="2" fillId="0" borderId="15" xfId="0" applyNumberFormat="1" applyFont="1" applyBorder="1"/>
    <xf numFmtId="164" fontId="2" fillId="0" borderId="0" xfId="0" applyNumberFormat="1" applyFont="1" applyBorder="1"/>
    <xf numFmtId="164" fontId="2" fillId="0" borderId="0" xfId="0" applyNumberFormat="1" applyFont="1" applyAlignment="1">
      <alignment horizontal="right"/>
    </xf>
    <xf numFmtId="164" fontId="10" fillId="0" borderId="0" xfId="0" applyNumberFormat="1" applyFont="1"/>
    <xf numFmtId="164" fontId="0" fillId="0" borderId="28" xfId="0" applyNumberFormat="1" applyFont="1" applyBorder="1"/>
    <xf numFmtId="164" fontId="0" fillId="0" borderId="30" xfId="0" applyNumberFormat="1" applyFont="1" applyBorder="1"/>
    <xf numFmtId="164" fontId="0" fillId="0" borderId="32" xfId="0" applyNumberFormat="1" applyFont="1" applyBorder="1"/>
    <xf numFmtId="164" fontId="0" fillId="0" borderId="25" xfId="0" applyNumberFormat="1" applyFont="1" applyFill="1" applyBorder="1"/>
    <xf numFmtId="164" fontId="0" fillId="0" borderId="35" xfId="0" applyNumberFormat="1" applyFont="1" applyBorder="1"/>
    <xf numFmtId="164" fontId="0" fillId="0" borderId="15" xfId="0" applyNumberFormat="1" applyFont="1" applyBorder="1"/>
    <xf numFmtId="164" fontId="0" fillId="0" borderId="36" xfId="0" applyNumberFormat="1" applyFont="1" applyBorder="1"/>
    <xf numFmtId="164" fontId="0" fillId="0" borderId="25" xfId="0" applyNumberFormat="1" applyFont="1" applyBorder="1"/>
    <xf numFmtId="44" fontId="6" fillId="0" borderId="16" xfId="3" applyFont="1" applyFill="1" applyBorder="1" applyAlignment="1" applyProtection="1">
      <alignment horizontal="right"/>
    </xf>
    <xf numFmtId="0" fontId="2" fillId="0" borderId="0" xfId="0" applyFont="1" applyFill="1" applyBorder="1" applyProtection="1"/>
    <xf numFmtId="8" fontId="2" fillId="0" borderId="0" xfId="0" applyNumberFormat="1" applyFont="1" applyProtection="1"/>
    <xf numFmtId="14" fontId="2" fillId="0" borderId="0" xfId="0" applyNumberFormat="1" applyFont="1"/>
    <xf numFmtId="9" fontId="2" fillId="0" borderId="0" xfId="1" applyFont="1" applyProtection="1"/>
    <xf numFmtId="0" fontId="5" fillId="0" borderId="0" xfId="0" applyFont="1" applyFill="1" applyBorder="1" applyAlignment="1" applyProtection="1">
      <alignment horizontal="center"/>
    </xf>
    <xf numFmtId="164" fontId="10" fillId="0" borderId="0" xfId="0" applyNumberFormat="1" applyFont="1" applyProtection="1"/>
    <xf numFmtId="2" fontId="0" fillId="0" borderId="25" xfId="0" applyNumberFormat="1" applyFont="1" applyFill="1" applyBorder="1"/>
    <xf numFmtId="0" fontId="8" fillId="0" borderId="4" xfId="0" applyFont="1" applyBorder="1" applyAlignment="1">
      <alignment vertical="top" wrapText="1"/>
    </xf>
    <xf numFmtId="0" fontId="13" fillId="0" borderId="7" xfId="0" applyFont="1" applyBorder="1" applyAlignment="1" applyProtection="1">
      <alignment horizontal="center"/>
    </xf>
    <xf numFmtId="0" fontId="0" fillId="0" borderId="0" xfId="0" applyAlignment="1">
      <alignment vertical="top" wrapText="1"/>
    </xf>
    <xf numFmtId="0" fontId="0" fillId="0" borderId="0" xfId="0" applyAlignment="1"/>
    <xf numFmtId="0" fontId="2" fillId="0" borderId="0" xfId="0" applyFont="1" applyAlignment="1">
      <alignment horizontal="right"/>
    </xf>
    <xf numFmtId="0" fontId="0" fillId="0" borderId="0" xfId="0" applyAlignment="1">
      <alignment vertical="top"/>
    </xf>
    <xf numFmtId="0" fontId="8" fillId="0" borderId="4" xfId="0" applyFont="1" applyBorder="1" applyAlignment="1">
      <alignment vertical="top"/>
    </xf>
    <xf numFmtId="0" fontId="8" fillId="0" borderId="0" xfId="0" applyFont="1" applyBorder="1" applyAlignment="1">
      <alignment vertical="top"/>
    </xf>
    <xf numFmtId="0" fontId="0" fillId="0" borderId="0" xfId="0" applyFont="1" applyAlignment="1"/>
    <xf numFmtId="0" fontId="8" fillId="0" borderId="0" xfId="0" applyFont="1" applyAlignment="1"/>
    <xf numFmtId="0" fontId="5" fillId="0" borderId="0" xfId="0" applyFont="1"/>
    <xf numFmtId="164" fontId="5" fillId="0" borderId="6" xfId="0" applyNumberFormat="1" applyFont="1" applyBorder="1" applyAlignment="1">
      <alignment vertical="top" wrapText="1"/>
    </xf>
    <xf numFmtId="0" fontId="5" fillId="0" borderId="16" xfId="0" applyFont="1" applyBorder="1" applyAlignment="1">
      <alignment horizontal="center" vertical="top" wrapText="1"/>
    </xf>
    <xf numFmtId="164" fontId="5" fillId="0" borderId="43" xfId="0" applyNumberFormat="1" applyFont="1" applyBorder="1" applyAlignment="1">
      <alignment vertical="top" wrapText="1"/>
    </xf>
    <xf numFmtId="0" fontId="13" fillId="0" borderId="0" xfId="0" applyFont="1" applyBorder="1" applyAlignment="1" applyProtection="1">
      <alignment horizontal="center"/>
    </xf>
    <xf numFmtId="0" fontId="0" fillId="0" borderId="0" xfId="0" quotePrefix="1"/>
    <xf numFmtId="0" fontId="20" fillId="0" borderId="16" xfId="2" applyFont="1" applyBorder="1" applyAlignment="1" applyProtection="1">
      <alignment horizontal="center"/>
    </xf>
    <xf numFmtId="3" fontId="0" fillId="0" borderId="0" xfId="0" applyNumberFormat="1"/>
    <xf numFmtId="0" fontId="0" fillId="0" borderId="0" xfId="0" applyNumberFormat="1" applyFont="1"/>
    <xf numFmtId="0" fontId="22" fillId="0" borderId="0" xfId="0" applyFont="1"/>
    <xf numFmtId="0" fontId="23" fillId="0" borderId="0" xfId="0" applyFont="1"/>
    <xf numFmtId="0" fontId="22" fillId="0" borderId="16" xfId="0" applyFont="1" applyBorder="1"/>
    <xf numFmtId="0" fontId="2" fillId="0" borderId="0" xfId="0" applyFont="1" applyAlignment="1">
      <alignment horizontal="left" wrapText="1"/>
    </xf>
    <xf numFmtId="0" fontId="0" fillId="0" borderId="0" xfId="0" applyAlignment="1">
      <alignment horizontal="left" wrapText="1"/>
    </xf>
    <xf numFmtId="8" fontId="0" fillId="0" borderId="0" xfId="0" applyNumberFormat="1"/>
    <xf numFmtId="0" fontId="0" fillId="0" borderId="0" xfId="0" applyAlignment="1">
      <alignment horizontal="right" wrapText="1"/>
    </xf>
    <xf numFmtId="3" fontId="2" fillId="0" borderId="0" xfId="0" applyNumberFormat="1" applyFont="1"/>
    <xf numFmtId="4" fontId="0" fillId="0" borderId="0" xfId="0" applyNumberFormat="1"/>
    <xf numFmtId="0" fontId="5" fillId="0" borderId="0" xfId="0" applyFont="1" applyFill="1" applyBorder="1" applyAlignment="1">
      <alignment vertical="top" wrapText="1"/>
    </xf>
    <xf numFmtId="164" fontId="0" fillId="0" borderId="0" xfId="0" applyNumberFormat="1"/>
    <xf numFmtId="0" fontId="8" fillId="0" borderId="0" xfId="0" applyFont="1" applyBorder="1" applyAlignment="1">
      <alignment vertical="top" wrapText="1"/>
    </xf>
    <xf numFmtId="0" fontId="0" fillId="0" borderId="0" xfId="0" applyAlignment="1">
      <alignment vertical="top" wrapText="1"/>
    </xf>
    <xf numFmtId="0" fontId="3" fillId="0" borderId="0" xfId="0" applyFont="1" applyFill="1" applyBorder="1" applyAlignment="1" applyProtection="1">
      <alignment horizontal="center"/>
    </xf>
    <xf numFmtId="0" fontId="14" fillId="3" borderId="9" xfId="0" applyFont="1" applyFill="1" applyBorder="1" applyAlignment="1" applyProtection="1">
      <alignment horizontal="left"/>
    </xf>
    <xf numFmtId="0" fontId="0" fillId="0" borderId="0" xfId="0" applyAlignment="1">
      <alignment horizontal="left"/>
    </xf>
    <xf numFmtId="0" fontId="6" fillId="3" borderId="9" xfId="0" applyFont="1" applyFill="1" applyBorder="1" applyAlignment="1" applyProtection="1">
      <alignment horizontal="left"/>
    </xf>
    <xf numFmtId="0" fontId="6" fillId="3" borderId="10" xfId="0" applyFont="1" applyFill="1" applyBorder="1" applyAlignment="1" applyProtection="1">
      <alignment horizontal="left"/>
    </xf>
    <xf numFmtId="0" fontId="6" fillId="3" borderId="11" xfId="0" applyFont="1" applyFill="1" applyBorder="1" applyAlignment="1" applyProtection="1">
      <alignment horizontal="left"/>
    </xf>
    <xf numFmtId="0" fontId="5" fillId="2" borderId="9" xfId="0" applyFont="1" applyFill="1" applyBorder="1" applyProtection="1"/>
    <xf numFmtId="0" fontId="0" fillId="0" borderId="2" xfId="0" applyFont="1" applyBorder="1" applyAlignment="1" applyProtection="1">
      <alignment horizontal="center"/>
    </xf>
    <xf numFmtId="0" fontId="0" fillId="0" borderId="0" xfId="0" applyFont="1" applyBorder="1" applyAlignment="1" applyProtection="1">
      <alignment horizontal="center"/>
    </xf>
    <xf numFmtId="0" fontId="0" fillId="0" borderId="0" xfId="0" applyFont="1" applyAlignment="1" applyProtection="1">
      <alignment horizontal="center"/>
    </xf>
    <xf numFmtId="0" fontId="0" fillId="0" borderId="7" xfId="0" applyFont="1" applyBorder="1" applyAlignment="1" applyProtection="1">
      <alignment horizontal="center"/>
    </xf>
    <xf numFmtId="0" fontId="12" fillId="0" borderId="0" xfId="0" applyFont="1" applyFill="1" applyAlignment="1" applyProtection="1">
      <alignment horizontal="left"/>
    </xf>
    <xf numFmtId="0" fontId="2" fillId="0" borderId="0" xfId="0" applyFont="1" applyAlignment="1">
      <alignment horizontal="right"/>
    </xf>
    <xf numFmtId="0" fontId="0" fillId="0" borderId="0" xfId="0" applyAlignment="1">
      <alignment vertical="top"/>
    </xf>
    <xf numFmtId="0" fontId="0" fillId="0" borderId="0" xfId="0" applyFont="1" applyBorder="1" applyAlignment="1">
      <alignment horizontal="left" wrapText="1"/>
    </xf>
    <xf numFmtId="0" fontId="5" fillId="0" borderId="0" xfId="0" applyFont="1" applyBorder="1" applyAlignment="1">
      <alignment vertical="top" wrapText="1"/>
    </xf>
    <xf numFmtId="0" fontId="0" fillId="0" borderId="0" xfId="0" applyBorder="1" applyAlignment="1">
      <alignment vertical="top" wrapText="1"/>
    </xf>
    <xf numFmtId="0" fontId="0" fillId="0" borderId="0" xfId="0" applyAlignment="1">
      <alignment wrapText="1"/>
    </xf>
    <xf numFmtId="0" fontId="7" fillId="0" borderId="0" xfId="0" applyFont="1" applyAlignment="1"/>
    <xf numFmtId="0" fontId="24" fillId="0" borderId="0" xfId="0" applyFont="1"/>
    <xf numFmtId="0" fontId="25" fillId="0" borderId="0" xfId="0" applyFont="1"/>
    <xf numFmtId="2" fontId="0" fillId="0" borderId="0" xfId="0" applyNumberFormat="1"/>
    <xf numFmtId="0" fontId="0" fillId="0" borderId="0" xfId="0" applyFont="1" applyBorder="1" applyProtection="1"/>
    <xf numFmtId="164" fontId="9" fillId="0" borderId="0" xfId="2" applyNumberFormat="1" applyAlignment="1">
      <alignment horizontal="right"/>
    </xf>
    <xf numFmtId="0" fontId="9" fillId="0" borderId="16" xfId="2" applyBorder="1" applyAlignment="1" applyProtection="1">
      <alignment horizontal="center"/>
    </xf>
    <xf numFmtId="0" fontId="9" fillId="0" borderId="0" xfId="2"/>
    <xf numFmtId="0" fontId="9" fillId="0" borderId="16" xfId="2" applyBorder="1"/>
    <xf numFmtId="0" fontId="9" fillId="0" borderId="16" xfId="2" applyBorder="1" applyAlignment="1">
      <alignment horizontal="center"/>
    </xf>
    <xf numFmtId="0" fontId="7" fillId="0" borderId="0" xfId="0" applyFont="1" applyAlignment="1" applyProtection="1"/>
    <xf numFmtId="0" fontId="5" fillId="2" borderId="9" xfId="0" applyFont="1" applyFill="1" applyBorder="1" applyProtection="1"/>
    <xf numFmtId="0" fontId="0" fillId="0" borderId="2" xfId="0" applyFont="1" applyBorder="1" applyAlignment="1" applyProtection="1">
      <alignment horizontal="center"/>
    </xf>
    <xf numFmtId="0" fontId="0" fillId="0" borderId="0" xfId="0" applyFont="1" applyBorder="1" applyAlignment="1" applyProtection="1">
      <alignment horizontal="center"/>
    </xf>
    <xf numFmtId="0" fontId="0" fillId="0" borderId="0" xfId="0" applyFont="1" applyAlignment="1" applyProtection="1">
      <alignment horizontal="center"/>
    </xf>
    <xf numFmtId="0" fontId="0" fillId="0" borderId="7" xfId="0" applyFont="1" applyBorder="1" applyAlignment="1" applyProtection="1">
      <alignment horizontal="center"/>
    </xf>
    <xf numFmtId="0" fontId="0" fillId="0" borderId="0" xfId="0" applyAlignment="1">
      <alignment wrapText="1"/>
    </xf>
    <xf numFmtId="0" fontId="12" fillId="0" borderId="0" xfId="0" applyFont="1" applyFill="1" applyAlignment="1" applyProtection="1">
      <alignment horizontal="left"/>
    </xf>
    <xf numFmtId="0" fontId="0" fillId="0" borderId="0" xfId="0" applyFont="1" applyBorder="1" applyAlignment="1">
      <alignment horizontal="left" wrapText="1"/>
    </xf>
    <xf numFmtId="0" fontId="0" fillId="0" borderId="0" xfId="0" applyAlignment="1">
      <alignment horizontal="left"/>
    </xf>
    <xf numFmtId="0" fontId="6" fillId="3" borderId="9" xfId="0" applyFont="1" applyFill="1" applyBorder="1" applyAlignment="1" applyProtection="1">
      <alignment horizontal="left"/>
    </xf>
    <xf numFmtId="0" fontId="6" fillId="3" borderId="10" xfId="0" applyFont="1" applyFill="1" applyBorder="1" applyAlignment="1" applyProtection="1">
      <alignment horizontal="left"/>
    </xf>
    <xf numFmtId="0" fontId="6" fillId="3" borderId="11" xfId="0" applyFont="1" applyFill="1" applyBorder="1" applyAlignment="1" applyProtection="1">
      <alignment horizontal="left"/>
    </xf>
    <xf numFmtId="0" fontId="2" fillId="0" borderId="0" xfId="0" applyFont="1" applyAlignment="1">
      <alignment horizontal="left"/>
    </xf>
    <xf numFmtId="0" fontId="2" fillId="0" borderId="0" xfId="0" applyFont="1" applyAlignment="1">
      <alignment horizontal="right"/>
    </xf>
    <xf numFmtId="164" fontId="0" fillId="0" borderId="0" xfId="0" applyNumberFormat="1" applyFont="1" applyAlignment="1">
      <alignment horizontal="right"/>
    </xf>
    <xf numFmtId="164" fontId="0" fillId="0" borderId="0" xfId="0" applyNumberFormat="1" applyAlignment="1">
      <alignment horizontal="right"/>
    </xf>
    <xf numFmtId="0" fontId="3" fillId="0" borderId="0" xfId="0" applyFont="1" applyFill="1" applyBorder="1" applyAlignment="1" applyProtection="1">
      <alignment horizontal="center"/>
    </xf>
    <xf numFmtId="0" fontId="14" fillId="3" borderId="9" xfId="0" applyFont="1" applyFill="1" applyBorder="1" applyAlignment="1" applyProtection="1">
      <alignment horizontal="left"/>
    </xf>
    <xf numFmtId="0" fontId="5" fillId="0" borderId="0" xfId="0" applyFont="1" applyBorder="1" applyAlignment="1">
      <alignment vertical="top" wrapText="1"/>
    </xf>
    <xf numFmtId="0" fontId="0" fillId="0" borderId="0" xfId="0" applyAlignment="1">
      <alignment vertical="top" wrapText="1"/>
    </xf>
    <xf numFmtId="0" fontId="0" fillId="0" borderId="0" xfId="0" applyBorder="1" applyAlignment="1">
      <alignment vertical="top" wrapText="1"/>
    </xf>
    <xf numFmtId="0" fontId="8" fillId="0" borderId="0" xfId="0" applyFont="1" applyBorder="1" applyAlignment="1">
      <alignment vertical="top" wrapText="1"/>
    </xf>
    <xf numFmtId="0" fontId="0" fillId="0" borderId="0" xfId="0" applyAlignment="1">
      <alignment vertical="top"/>
    </xf>
    <xf numFmtId="0" fontId="2" fillId="0" borderId="0" xfId="0" applyFont="1" applyAlignment="1">
      <alignment horizontal="left" wrapText="1"/>
    </xf>
    <xf numFmtId="0" fontId="0" fillId="0" borderId="0" xfId="0" applyAlignment="1">
      <alignment horizontal="left" wrapText="1"/>
    </xf>
    <xf numFmtId="0" fontId="27" fillId="0" borderId="0" xfId="0" applyFont="1" applyFill="1" applyBorder="1" applyAlignment="1" applyProtection="1">
      <alignment horizontal="center"/>
    </xf>
    <xf numFmtId="0" fontId="28" fillId="0" borderId="0" xfId="0" applyFont="1"/>
    <xf numFmtId="0" fontId="27" fillId="0" borderId="4" xfId="0" applyFont="1" applyFill="1" applyBorder="1" applyAlignment="1" applyProtection="1">
      <alignment horizontal="left"/>
    </xf>
    <xf numFmtId="0" fontId="29" fillId="0" borderId="20" xfId="0" applyFont="1" applyBorder="1" applyAlignment="1">
      <alignment horizontal="right" vertical="center" wrapText="1"/>
    </xf>
    <xf numFmtId="0" fontId="29" fillId="0" borderId="21" xfId="0" applyFont="1" applyBorder="1" applyAlignment="1">
      <alignment horizontal="right" vertical="center"/>
    </xf>
    <xf numFmtId="0" fontId="29" fillId="0" borderId="0" xfId="0" applyFont="1" applyAlignment="1">
      <alignment horizontal="right" vertical="center" wrapText="1"/>
    </xf>
    <xf numFmtId="0" fontId="29" fillId="0" borderId="34" xfId="0" applyFont="1" applyBorder="1" applyAlignment="1">
      <alignment horizontal="right" vertical="center"/>
    </xf>
    <xf numFmtId="3" fontId="29" fillId="0" borderId="19" xfId="0" applyNumberFormat="1" applyFont="1" applyBorder="1" applyAlignment="1">
      <alignment horizontal="right" vertical="center"/>
    </xf>
    <xf numFmtId="3" fontId="29" fillId="0" borderId="18" xfId="0" applyNumberFormat="1" applyFont="1" applyBorder="1" applyAlignment="1">
      <alignment horizontal="right" vertical="center"/>
    </xf>
    <xf numFmtId="3" fontId="29" fillId="0" borderId="16" xfId="0" applyNumberFormat="1" applyFont="1" applyBorder="1" applyAlignment="1">
      <alignment horizontal="right" vertical="center"/>
    </xf>
    <xf numFmtId="3" fontId="29" fillId="0" borderId="14" xfId="0" applyNumberFormat="1" applyFont="1" applyBorder="1" applyAlignment="1">
      <alignment horizontal="right" vertical="center"/>
    </xf>
    <xf numFmtId="0" fontId="29" fillId="0" borderId="14" xfId="0" applyFont="1" applyBorder="1" applyAlignment="1">
      <alignment horizontal="right" vertical="center"/>
    </xf>
    <xf numFmtId="0" fontId="29" fillId="0" borderId="13" xfId="0" applyFont="1" applyBorder="1" applyAlignment="1">
      <alignment horizontal="right" vertical="center"/>
    </xf>
    <xf numFmtId="0" fontId="29" fillId="0" borderId="33" xfId="0" applyFont="1" applyBorder="1" applyAlignment="1">
      <alignment horizontal="right" vertical="center"/>
    </xf>
    <xf numFmtId="0" fontId="29" fillId="0" borderId="25" xfId="0" applyFont="1" applyBorder="1" applyAlignment="1">
      <alignment horizontal="right" vertical="center"/>
    </xf>
    <xf numFmtId="0" fontId="29" fillId="0" borderId="23" xfId="0" applyFont="1" applyBorder="1" applyAlignment="1">
      <alignment horizontal="right" vertical="center"/>
    </xf>
    <xf numFmtId="0" fontId="29" fillId="0" borderId="0" xfId="0" applyFont="1" applyBorder="1" applyAlignment="1">
      <alignment horizontal="right" vertical="center"/>
    </xf>
    <xf numFmtId="0" fontId="0" fillId="0" borderId="0" xfId="0"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3" fontId="0" fillId="0" borderId="15" xfId="0" applyNumberFormat="1" applyBorder="1" applyAlignment="1">
      <alignment horizontal="right" vertical="top" wrapText="1"/>
    </xf>
    <xf numFmtId="3" fontId="0" fillId="0" borderId="11" xfId="0" applyNumberFormat="1" applyBorder="1" applyAlignment="1">
      <alignment horizontal="right" vertical="top" wrapText="1"/>
    </xf>
    <xf numFmtId="0" fontId="2" fillId="0" borderId="49" xfId="0" applyFont="1" applyBorder="1" applyAlignment="1">
      <alignment horizontal="right" vertical="top" wrapText="1"/>
    </xf>
    <xf numFmtId="0" fontId="2" fillId="0" borderId="50" xfId="0" applyFont="1" applyBorder="1" applyAlignment="1">
      <alignment horizontal="right" vertical="top" wrapText="1"/>
    </xf>
    <xf numFmtId="0" fontId="2" fillId="0" borderId="16" xfId="0" applyFont="1" applyBorder="1" applyAlignment="1">
      <alignment horizontal="right" vertical="top" wrapText="1"/>
    </xf>
    <xf numFmtId="3" fontId="0" fillId="0" borderId="30" xfId="0" applyNumberFormat="1" applyBorder="1" applyAlignment="1">
      <alignment horizontal="right" vertical="top" wrapText="1"/>
    </xf>
    <xf numFmtId="0" fontId="2" fillId="0" borderId="53" xfId="0" applyFont="1" applyBorder="1" applyAlignment="1">
      <alignment horizontal="right" vertical="top" wrapText="1"/>
    </xf>
    <xf numFmtId="3" fontId="0" fillId="0" borderId="8" xfId="0" applyNumberFormat="1" applyBorder="1" applyAlignment="1">
      <alignment horizontal="right" vertical="top" wrapText="1"/>
    </xf>
    <xf numFmtId="3" fontId="0" fillId="0" borderId="43" xfId="0" applyNumberFormat="1" applyBorder="1" applyAlignment="1">
      <alignment horizontal="right" vertical="top" wrapText="1"/>
    </xf>
    <xf numFmtId="3" fontId="0" fillId="0" borderId="54" xfId="0" applyNumberFormat="1" applyBorder="1" applyAlignment="1">
      <alignment horizontal="right" vertical="top" wrapText="1"/>
    </xf>
    <xf numFmtId="0" fontId="2" fillId="0" borderId="51" xfId="0" applyFont="1" applyBorder="1" applyAlignment="1">
      <alignment horizontal="right" vertical="top" wrapText="1"/>
    </xf>
    <xf numFmtId="0" fontId="2" fillId="0" borderId="52" xfId="0" applyFont="1" applyBorder="1" applyAlignment="1">
      <alignment horizontal="right" vertical="top" wrapText="1"/>
    </xf>
    <xf numFmtId="0" fontId="2" fillId="0" borderId="45" xfId="0" applyFont="1" applyBorder="1" applyAlignment="1">
      <alignment horizontal="right" vertical="top" wrapText="1"/>
    </xf>
    <xf numFmtId="3" fontId="0" fillId="0" borderId="24" xfId="0" applyNumberFormat="1" applyBorder="1" applyAlignment="1">
      <alignment horizontal="right" vertical="top" wrapText="1"/>
    </xf>
    <xf numFmtId="3" fontId="0" fillId="0" borderId="36" xfId="0" applyNumberFormat="1" applyBorder="1" applyAlignment="1">
      <alignment horizontal="right" vertical="top" wrapText="1"/>
    </xf>
    <xf numFmtId="3" fontId="0" fillId="0" borderId="32" xfId="0" applyNumberFormat="1" applyBorder="1" applyAlignment="1">
      <alignment horizontal="right" vertical="top" wrapText="1"/>
    </xf>
    <xf numFmtId="0" fontId="0" fillId="0" borderId="0" xfId="0" applyFont="1" applyAlignment="1">
      <alignment horizontal="left" vertical="top" wrapText="1"/>
    </xf>
    <xf numFmtId="0" fontId="2" fillId="0" borderId="0" xfId="0" applyFont="1" applyAlignment="1">
      <alignment horizontal="right" wrapText="1"/>
    </xf>
    <xf numFmtId="3" fontId="0" fillId="0" borderId="46" xfId="0" applyNumberFormat="1" applyFont="1" applyBorder="1" applyAlignment="1">
      <alignment horizontal="right" wrapText="1"/>
    </xf>
    <xf numFmtId="3" fontId="0" fillId="0" borderId="55" xfId="0" applyNumberFormat="1" applyFont="1" applyBorder="1" applyAlignment="1">
      <alignment horizontal="right" wrapText="1"/>
    </xf>
    <xf numFmtId="3" fontId="0" fillId="0" borderId="56" xfId="0" applyNumberFormat="1" applyFont="1" applyBorder="1" applyAlignment="1">
      <alignment horizontal="right" wrapText="1"/>
    </xf>
    <xf numFmtId="0" fontId="2" fillId="0" borderId="44" xfId="0" applyFont="1" applyBorder="1" applyAlignment="1">
      <alignment horizontal="right"/>
    </xf>
    <xf numFmtId="0" fontId="2" fillId="0" borderId="52" xfId="0" applyFont="1" applyBorder="1" applyAlignment="1">
      <alignment horizontal="right" wrapText="1"/>
    </xf>
    <xf numFmtId="0" fontId="2" fillId="0" borderId="45" xfId="0" applyFont="1" applyBorder="1" applyAlignment="1">
      <alignment horizontal="right" wrapText="1"/>
    </xf>
    <xf numFmtId="4" fontId="0" fillId="0" borderId="0" xfId="0" applyNumberFormat="1" applyAlignment="1"/>
    <xf numFmtId="170" fontId="0" fillId="0" borderId="0" xfId="0" applyNumberFormat="1" applyFont="1"/>
    <xf numFmtId="170" fontId="0" fillId="0" borderId="0" xfId="0" applyNumberFormat="1" applyAlignment="1">
      <alignment horizontal="right"/>
    </xf>
    <xf numFmtId="170" fontId="0" fillId="0" borderId="0" xfId="0" applyNumberFormat="1" applyFont="1" applyAlignment="1">
      <alignment horizontal="right"/>
    </xf>
    <xf numFmtId="170" fontId="2" fillId="0" borderId="0" xfId="0" applyNumberFormat="1" applyFont="1"/>
    <xf numFmtId="170" fontId="2" fillId="0" borderId="0" xfId="0" applyNumberFormat="1" applyFont="1" applyAlignment="1">
      <alignment horizontal="right"/>
    </xf>
    <xf numFmtId="0" fontId="0" fillId="0" borderId="43" xfId="0" applyFont="1" applyBorder="1"/>
    <xf numFmtId="164" fontId="0" fillId="0" borderId="0" xfId="0" applyNumberFormat="1" applyFont="1" applyBorder="1"/>
    <xf numFmtId="0" fontId="30" fillId="0" borderId="0" xfId="0" applyFont="1"/>
    <xf numFmtId="0" fontId="31" fillId="0" borderId="0" xfId="0" applyFont="1"/>
    <xf numFmtId="0" fontId="33" fillId="0" borderId="0" xfId="0" applyFont="1" applyAlignment="1">
      <alignment vertical="center" wrapText="1"/>
    </xf>
    <xf numFmtId="164" fontId="0" fillId="0" borderId="0" xfId="0" applyNumberFormat="1" applyFont="1" applyAlignment="1">
      <alignment horizontal="right"/>
    </xf>
    <xf numFmtId="0" fontId="6" fillId="0" borderId="27" xfId="0" applyFont="1" applyBorder="1" applyProtection="1">
      <protection locked="0"/>
    </xf>
    <xf numFmtId="0" fontId="6" fillId="0" borderId="28" xfId="0" applyFont="1" applyBorder="1" applyProtection="1">
      <protection locked="0"/>
    </xf>
    <xf numFmtId="0" fontId="6" fillId="0" borderId="29" xfId="0" applyFont="1" applyBorder="1" applyProtection="1">
      <protection locked="0"/>
    </xf>
    <xf numFmtId="0" fontId="6" fillId="0" borderId="30" xfId="0" applyFont="1" applyBorder="1" applyProtection="1">
      <protection locked="0"/>
    </xf>
    <xf numFmtId="0" fontId="6" fillId="0" borderId="31" xfId="0" applyFont="1" applyBorder="1" applyProtection="1">
      <protection locked="0"/>
    </xf>
    <xf numFmtId="0" fontId="6" fillId="0" borderId="32" xfId="0" applyFont="1" applyBorder="1" applyProtection="1">
      <protection locked="0"/>
    </xf>
    <xf numFmtId="0" fontId="5" fillId="0" borderId="16" xfId="0" applyFont="1" applyBorder="1" applyProtection="1">
      <protection locked="0"/>
    </xf>
    <xf numFmtId="0" fontId="6" fillId="0" borderId="0" xfId="0" applyFont="1" applyProtection="1">
      <protection locked="0"/>
    </xf>
    <xf numFmtId="0" fontId="0" fillId="0" borderId="0" xfId="0" applyNumberFormat="1" applyFont="1" applyProtection="1">
      <protection locked="0"/>
    </xf>
    <xf numFmtId="164" fontId="0" fillId="0" borderId="0" xfId="0" applyNumberFormat="1" applyFont="1" applyProtection="1">
      <protection locked="0"/>
    </xf>
    <xf numFmtId="164" fontId="0" fillId="0" borderId="0" xfId="0" applyNumberFormat="1" applyAlignment="1" applyProtection="1">
      <alignment horizontal="right"/>
      <protection locked="0"/>
    </xf>
    <xf numFmtId="164" fontId="5" fillId="0" borderId="6" xfId="0" applyNumberFormat="1" applyFont="1" applyBorder="1" applyAlignment="1" applyProtection="1">
      <alignment vertical="top" wrapText="1"/>
      <protection locked="0"/>
    </xf>
    <xf numFmtId="164" fontId="5" fillId="0" borderId="43" xfId="0" applyNumberFormat="1" applyFont="1" applyBorder="1" applyAlignment="1" applyProtection="1">
      <alignment vertical="top" wrapText="1"/>
      <protection locked="0"/>
    </xf>
    <xf numFmtId="164" fontId="6" fillId="0" borderId="0" xfId="0" applyNumberFormat="1" applyFont="1" applyBorder="1" applyAlignment="1" applyProtection="1">
      <alignment vertical="top" wrapText="1"/>
      <protection locked="0"/>
    </xf>
    <xf numFmtId="164" fontId="2" fillId="0" borderId="0" xfId="0" applyNumberFormat="1" applyFont="1" applyProtection="1">
      <protection locked="0"/>
    </xf>
    <xf numFmtId="164" fontId="5" fillId="0" borderId="15" xfId="0" applyNumberFormat="1" applyFont="1" applyBorder="1" applyAlignment="1" applyProtection="1">
      <alignment vertical="top" wrapText="1"/>
      <protection locked="0"/>
    </xf>
    <xf numFmtId="164" fontId="2" fillId="0" borderId="15" xfId="0" applyNumberFormat="1" applyFont="1" applyBorder="1" applyProtection="1">
      <protection locked="0"/>
    </xf>
    <xf numFmtId="0" fontId="0" fillId="0" borderId="35" xfId="0" applyFont="1" applyBorder="1" applyProtection="1">
      <protection locked="0"/>
    </xf>
    <xf numFmtId="164" fontId="0" fillId="0" borderId="28" xfId="0" applyNumberFormat="1" applyFont="1" applyBorder="1" applyProtection="1">
      <protection locked="0"/>
    </xf>
    <xf numFmtId="0" fontId="0" fillId="0" borderId="15" xfId="0" applyFont="1" applyBorder="1" applyProtection="1">
      <protection locked="0"/>
    </xf>
    <xf numFmtId="164" fontId="0" fillId="0" borderId="30" xfId="0" applyNumberFormat="1" applyFont="1" applyBorder="1" applyProtection="1">
      <protection locked="0"/>
    </xf>
    <xf numFmtId="0" fontId="0" fillId="0" borderId="36" xfId="0" applyFont="1" applyBorder="1" applyProtection="1">
      <protection locked="0"/>
    </xf>
    <xf numFmtId="164" fontId="0" fillId="0" borderId="32" xfId="0" applyNumberFormat="1" applyFont="1" applyBorder="1" applyProtection="1">
      <protection locked="0"/>
    </xf>
    <xf numFmtId="2" fontId="0" fillId="0" borderId="35" xfId="0" applyNumberFormat="1" applyFont="1" applyBorder="1" applyProtection="1">
      <protection locked="0"/>
    </xf>
    <xf numFmtId="164" fontId="0" fillId="0" borderId="35" xfId="0" applyNumberFormat="1" applyFont="1" applyBorder="1" applyProtection="1">
      <protection locked="0"/>
    </xf>
    <xf numFmtId="2" fontId="0" fillId="0" borderId="15" xfId="0" applyNumberFormat="1" applyFont="1" applyBorder="1" applyProtection="1">
      <protection locked="0"/>
    </xf>
    <xf numFmtId="164" fontId="0" fillId="0" borderId="15" xfId="0" applyNumberFormat="1" applyFont="1" applyBorder="1" applyProtection="1">
      <protection locked="0"/>
    </xf>
    <xf numFmtId="2" fontId="0" fillId="0" borderId="36" xfId="0" applyNumberFormat="1" applyFont="1" applyBorder="1" applyProtection="1">
      <protection locked="0"/>
    </xf>
    <xf numFmtId="164" fontId="0" fillId="0" borderId="36" xfId="0" applyNumberFormat="1" applyFont="1" applyBorder="1" applyProtection="1">
      <protection locked="0"/>
    </xf>
    <xf numFmtId="0" fontId="6" fillId="0" borderId="0" xfId="0" applyFont="1" applyBorder="1" applyAlignment="1" applyProtection="1">
      <alignment vertical="top" wrapText="1"/>
      <protection locked="0"/>
    </xf>
    <xf numFmtId="0" fontId="6" fillId="0" borderId="9" xfId="0" applyFont="1" applyBorder="1" applyAlignment="1" applyProtection="1">
      <alignment horizontal="left"/>
    </xf>
    <xf numFmtId="0" fontId="6" fillId="0" borderId="10" xfId="0" applyFont="1" applyBorder="1" applyAlignment="1" applyProtection="1">
      <alignment horizontal="left"/>
    </xf>
    <xf numFmtId="0" fontId="0" fillId="0" borderId="9" xfId="0" applyFont="1" applyBorder="1" applyAlignment="1" applyProtection="1">
      <alignment horizontal="left"/>
      <protection locked="0"/>
    </xf>
    <xf numFmtId="0" fontId="0" fillId="0" borderId="10" xfId="0" applyFont="1" applyBorder="1" applyAlignment="1" applyProtection="1">
      <alignment horizontal="left"/>
      <protection locked="0"/>
    </xf>
    <xf numFmtId="0" fontId="0" fillId="0" borderId="11" xfId="0" applyFont="1" applyBorder="1" applyAlignment="1" applyProtection="1">
      <alignment horizontal="left"/>
      <protection locked="0"/>
    </xf>
    <xf numFmtId="0" fontId="9" fillId="0" borderId="9" xfId="2" applyFont="1" applyBorder="1" applyAlignment="1" applyProtection="1">
      <alignment horizontal="left"/>
      <protection locked="0"/>
    </xf>
    <xf numFmtId="0" fontId="26" fillId="2" borderId="9" xfId="0" applyFont="1" applyFill="1" applyBorder="1" applyAlignment="1" applyProtection="1">
      <alignment horizontal="center"/>
    </xf>
    <xf numFmtId="0" fontId="26" fillId="2" borderId="10" xfId="0" applyFont="1" applyFill="1" applyBorder="1" applyAlignment="1" applyProtection="1">
      <alignment horizontal="center"/>
    </xf>
    <xf numFmtId="0" fontId="19" fillId="2" borderId="9" xfId="0" applyFont="1" applyFill="1" applyBorder="1" applyProtection="1"/>
    <xf numFmtId="0" fontId="19" fillId="2" borderId="10" xfId="0" applyFont="1" applyFill="1" applyBorder="1" applyProtection="1"/>
    <xf numFmtId="0" fontId="5" fillId="2" borderId="9" xfId="0" applyFont="1" applyFill="1" applyBorder="1" applyProtection="1"/>
    <xf numFmtId="0" fontId="5" fillId="2" borderId="10" xfId="0" applyFont="1" applyFill="1" applyBorder="1" applyProtection="1"/>
    <xf numFmtId="0" fontId="0" fillId="0" borderId="2" xfId="0" applyFont="1" applyBorder="1" applyAlignment="1" applyProtection="1">
      <alignment horizontal="center"/>
    </xf>
    <xf numFmtId="0" fontId="0" fillId="0" borderId="0" xfId="0" applyFont="1" applyBorder="1" applyAlignment="1" applyProtection="1">
      <alignment horizontal="center"/>
    </xf>
    <xf numFmtId="0" fontId="0" fillId="0" borderId="0" xfId="0" applyFont="1" applyAlignment="1" applyProtection="1">
      <alignment horizontal="center"/>
    </xf>
    <xf numFmtId="0" fontId="0" fillId="0" borderId="7" xfId="0" applyFont="1" applyBorder="1" applyAlignment="1" applyProtection="1">
      <alignment horizontal="center"/>
    </xf>
    <xf numFmtId="0" fontId="0" fillId="0" borderId="15" xfId="0" applyFont="1" applyBorder="1" applyAlignment="1" applyProtection="1">
      <alignment horizontal="left"/>
      <protection locked="0"/>
    </xf>
    <xf numFmtId="0" fontId="6" fillId="0" borderId="9" xfId="0" applyFont="1" applyBorder="1" applyAlignment="1" applyProtection="1">
      <alignment horizontal="center"/>
    </xf>
    <xf numFmtId="0" fontId="6" fillId="0" borderId="10" xfId="0" applyFont="1" applyBorder="1" applyAlignment="1" applyProtection="1">
      <alignment horizontal="center"/>
    </xf>
    <xf numFmtId="0" fontId="6" fillId="0" borderId="11" xfId="0" applyFont="1" applyBorder="1" applyAlignment="1" applyProtection="1">
      <alignment horizontal="center"/>
    </xf>
    <xf numFmtId="0" fontId="0" fillId="0" borderId="9" xfId="0" applyFont="1" applyBorder="1" applyAlignment="1" applyProtection="1">
      <alignment horizontal="center"/>
      <protection locked="0"/>
    </xf>
    <xf numFmtId="0" fontId="0" fillId="0" borderId="11" xfId="0" applyFont="1" applyBorder="1" applyAlignment="1" applyProtection="1">
      <alignment horizontal="center"/>
      <protection locked="0"/>
    </xf>
    <xf numFmtId="0" fontId="0" fillId="0" borderId="12" xfId="0" applyFont="1" applyBorder="1" applyAlignment="1" applyProtection="1">
      <protection locked="0"/>
    </xf>
    <xf numFmtId="0" fontId="0" fillId="0" borderId="13" xfId="0" applyFont="1" applyBorder="1" applyAlignment="1" applyProtection="1">
      <protection locked="0"/>
    </xf>
    <xf numFmtId="0" fontId="0" fillId="0" borderId="14" xfId="0" applyFont="1" applyBorder="1" applyAlignment="1" applyProtection="1">
      <protection locked="0"/>
    </xf>
    <xf numFmtId="0" fontId="5" fillId="2" borderId="9" xfId="0" applyFont="1" applyFill="1" applyBorder="1" applyAlignment="1" applyProtection="1"/>
    <xf numFmtId="0" fontId="0" fillId="0" borderId="10" xfId="0" applyBorder="1" applyAlignment="1"/>
    <xf numFmtId="169" fontId="0" fillId="0" borderId="9" xfId="0" applyNumberFormat="1" applyFont="1" applyBorder="1" applyAlignment="1" applyProtection="1">
      <alignment horizontal="left"/>
      <protection locked="0"/>
    </xf>
    <xf numFmtId="169" fontId="0" fillId="0" borderId="10" xfId="0" applyNumberFormat="1" applyFont="1" applyBorder="1" applyAlignment="1" applyProtection="1">
      <alignment horizontal="left"/>
      <protection locked="0"/>
    </xf>
    <xf numFmtId="169" fontId="0" fillId="0" borderId="11" xfId="0" applyNumberFormat="1" applyFont="1" applyBorder="1" applyAlignment="1" applyProtection="1">
      <alignment horizontal="left"/>
      <protection locked="0"/>
    </xf>
    <xf numFmtId="0" fontId="0" fillId="0" borderId="10" xfId="0" applyBorder="1" applyAlignment="1">
      <alignment horizontal="left"/>
    </xf>
    <xf numFmtId="0" fontId="0" fillId="0" borderId="11" xfId="0" applyBorder="1" applyAlignment="1">
      <alignment horizontal="left"/>
    </xf>
    <xf numFmtId="3" fontId="0" fillId="0" borderId="9" xfId="0" applyNumberFormat="1" applyFont="1" applyBorder="1" applyAlignment="1" applyProtection="1">
      <alignment horizontal="left"/>
      <protection locked="0"/>
    </xf>
    <xf numFmtId="0" fontId="12" fillId="0" borderId="20" xfId="0" applyFont="1" applyFill="1" applyBorder="1" applyAlignment="1" applyProtection="1">
      <alignment horizontal="left"/>
    </xf>
    <xf numFmtId="0" fontId="0" fillId="0" borderId="0" xfId="0" applyAlignment="1"/>
    <xf numFmtId="0" fontId="12" fillId="0" borderId="0" xfId="0" applyFont="1" applyFill="1" applyAlignment="1" applyProtection="1">
      <alignment horizontal="left" vertical="top" wrapText="1"/>
    </xf>
    <xf numFmtId="0" fontId="0" fillId="0" borderId="0" xfId="0" applyAlignment="1">
      <alignment wrapText="1"/>
    </xf>
    <xf numFmtId="0" fontId="7" fillId="0" borderId="12" xfId="0" applyFont="1" applyBorder="1" applyAlignment="1" applyProtection="1">
      <alignment horizontal="left"/>
    </xf>
    <xf numFmtId="0" fontId="7" fillId="0" borderId="13" xfId="0" applyFont="1" applyBorder="1" applyAlignment="1">
      <alignment horizontal="left"/>
    </xf>
    <xf numFmtId="0" fontId="7" fillId="0" borderId="14" xfId="0" applyFont="1" applyBorder="1" applyAlignment="1">
      <alignment horizontal="left"/>
    </xf>
    <xf numFmtId="0" fontId="5" fillId="4" borderId="9" xfId="0" applyFont="1" applyFill="1" applyBorder="1" applyAlignment="1" applyProtection="1">
      <alignment horizontal="left"/>
    </xf>
    <xf numFmtId="0" fontId="5" fillId="4" borderId="10" xfId="0" applyFont="1" applyFill="1" applyBorder="1" applyAlignment="1" applyProtection="1">
      <alignment horizontal="left"/>
    </xf>
    <xf numFmtId="0" fontId="12" fillId="0" borderId="0" xfId="0" applyFont="1" applyFill="1" applyAlignment="1" applyProtection="1">
      <alignment horizontal="left"/>
    </xf>
    <xf numFmtId="0" fontId="7" fillId="0" borderId="1" xfId="0" applyFont="1" applyFill="1" applyBorder="1" applyAlignment="1" applyProtection="1">
      <alignment horizontal="left" wrapText="1"/>
    </xf>
    <xf numFmtId="0" fontId="0" fillId="0" borderId="2" xfId="0" applyFont="1" applyBorder="1" applyAlignment="1">
      <alignment horizontal="left" wrapText="1"/>
    </xf>
    <xf numFmtId="0" fontId="0" fillId="0" borderId="3" xfId="0" applyFont="1" applyBorder="1" applyAlignment="1">
      <alignment horizontal="left" wrapText="1"/>
    </xf>
    <xf numFmtId="0" fontId="0" fillId="0" borderId="4" xfId="0" applyFont="1" applyBorder="1" applyAlignment="1">
      <alignment horizontal="left" wrapText="1"/>
    </xf>
    <xf numFmtId="0" fontId="0" fillId="0" borderId="0" xfId="0" applyFont="1" applyBorder="1" applyAlignment="1">
      <alignment horizontal="left" wrapText="1"/>
    </xf>
    <xf numFmtId="0" fontId="0" fillId="0" borderId="5" xfId="0" applyFont="1" applyBorder="1" applyAlignment="1">
      <alignment horizontal="left" wrapText="1"/>
    </xf>
    <xf numFmtId="0" fontId="0" fillId="0" borderId="6" xfId="0" applyFont="1" applyBorder="1" applyAlignment="1">
      <alignment horizontal="left" wrapText="1"/>
    </xf>
    <xf numFmtId="0" fontId="0" fillId="0" borderId="7" xfId="0" applyFont="1" applyBorder="1" applyAlignment="1">
      <alignment horizontal="left" wrapText="1"/>
    </xf>
    <xf numFmtId="0" fontId="0" fillId="0" borderId="8" xfId="0" applyFont="1" applyBorder="1" applyAlignment="1">
      <alignment horizontal="left" wrapText="1"/>
    </xf>
    <xf numFmtId="0" fontId="5" fillId="0" borderId="12" xfId="0" applyFont="1" applyFill="1" applyBorder="1" applyAlignment="1" applyProtection="1">
      <alignment horizontal="center"/>
    </xf>
    <xf numFmtId="0" fontId="6" fillId="0" borderId="14" xfId="0" applyFont="1" applyBorder="1" applyAlignment="1">
      <alignment horizontal="center"/>
    </xf>
    <xf numFmtId="0" fontId="0" fillId="0" borderId="0" xfId="0" applyAlignment="1">
      <alignment horizontal="left"/>
    </xf>
    <xf numFmtId="0" fontId="0" fillId="0" borderId="20" xfId="0" applyBorder="1" applyAlignment="1">
      <alignment horizontal="left"/>
    </xf>
    <xf numFmtId="0" fontId="21" fillId="0" borderId="1" xfId="0" applyFont="1" applyBorder="1" applyAlignment="1" applyProtection="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4" xfId="0" applyFont="1" applyBorder="1" applyAlignment="1">
      <alignment vertical="top" wrapText="1"/>
    </xf>
    <xf numFmtId="0" fontId="7" fillId="0" borderId="0" xfId="0" applyFont="1" applyBorder="1" applyAlignment="1">
      <alignment vertical="top" wrapText="1"/>
    </xf>
    <xf numFmtId="0" fontId="7" fillId="0" borderId="5" xfId="0" applyFont="1" applyBorder="1" applyAlignment="1">
      <alignment vertical="top" wrapText="1"/>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5" fillId="2" borderId="9" xfId="0" applyFont="1" applyFill="1" applyBorder="1" applyAlignment="1" applyProtection="1">
      <alignment horizontal="left"/>
    </xf>
    <xf numFmtId="0" fontId="5" fillId="2" borderId="10" xfId="0" applyFont="1" applyFill="1" applyBorder="1" applyAlignment="1" applyProtection="1">
      <alignment horizontal="left"/>
    </xf>
    <xf numFmtId="0" fontId="6" fillId="0" borderId="2" xfId="0" applyFont="1" applyFill="1" applyBorder="1" applyAlignment="1" applyProtection="1">
      <alignment horizontal="left"/>
    </xf>
    <xf numFmtId="0" fontId="21" fillId="0" borderId="1" xfId="0" applyFont="1" applyBorder="1" applyAlignment="1" applyProtection="1">
      <alignment horizontal="justify" vertical="top" wrapText="1"/>
    </xf>
    <xf numFmtId="0" fontId="7" fillId="0" borderId="2"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0" xfId="0" applyFont="1" applyBorder="1" applyAlignment="1">
      <alignment horizontal="justify" vertical="top" wrapText="1"/>
    </xf>
    <xf numFmtId="0" fontId="7" fillId="0" borderId="5" xfId="0" applyFont="1" applyBorder="1" applyAlignment="1">
      <alignment horizontal="justify" vertical="top" wrapText="1"/>
    </xf>
    <xf numFmtId="3" fontId="5" fillId="3" borderId="9" xfId="0" applyNumberFormat="1" applyFont="1" applyFill="1" applyBorder="1" applyAlignment="1" applyProtection="1">
      <alignment horizontal="center"/>
    </xf>
    <xf numFmtId="3" fontId="5" fillId="3" borderId="10" xfId="0" applyNumberFormat="1" applyFont="1" applyFill="1" applyBorder="1" applyAlignment="1" applyProtection="1">
      <alignment horizontal="center"/>
    </xf>
    <xf numFmtId="3" fontId="5" fillId="3" borderId="11" xfId="0" applyNumberFormat="1" applyFont="1" applyFill="1" applyBorder="1" applyAlignment="1" applyProtection="1">
      <alignment horizontal="center"/>
    </xf>
    <xf numFmtId="0" fontId="6" fillId="3" borderId="9" xfId="0" applyFont="1" applyFill="1" applyBorder="1" applyAlignment="1" applyProtection="1">
      <alignment horizontal="left"/>
    </xf>
    <xf numFmtId="0" fontId="6" fillId="3" borderId="10" xfId="0" applyFont="1" applyFill="1" applyBorder="1" applyAlignment="1" applyProtection="1">
      <alignment horizontal="left"/>
    </xf>
    <xf numFmtId="0" fontId="6" fillId="3" borderId="11" xfId="0" applyFont="1" applyFill="1" applyBorder="1" applyAlignment="1" applyProtection="1">
      <alignment horizontal="left"/>
    </xf>
    <xf numFmtId="164" fontId="6" fillId="0" borderId="9" xfId="0" applyNumberFormat="1" applyFont="1" applyBorder="1" applyAlignment="1" applyProtection="1">
      <alignment horizontal="center"/>
      <protection locked="0"/>
    </xf>
    <xf numFmtId="164" fontId="6" fillId="0" borderId="10" xfId="0" applyNumberFormat="1" applyFont="1" applyBorder="1" applyAlignment="1" applyProtection="1">
      <alignment horizontal="center"/>
      <protection locked="0"/>
    </xf>
    <xf numFmtId="164" fontId="6" fillId="0" borderId="11" xfId="0" applyNumberFormat="1" applyFont="1" applyBorder="1" applyAlignment="1" applyProtection="1">
      <alignment horizontal="center"/>
      <protection locked="0"/>
    </xf>
    <xf numFmtId="0" fontId="5" fillId="3" borderId="6" xfId="0" applyFont="1" applyFill="1" applyBorder="1" applyAlignment="1" applyProtection="1">
      <alignment horizontal="left"/>
    </xf>
    <xf numFmtId="0" fontId="5" fillId="3" borderId="7" xfId="0" applyFont="1" applyFill="1" applyBorder="1" applyAlignment="1" applyProtection="1">
      <alignment horizontal="left"/>
    </xf>
    <xf numFmtId="0" fontId="5" fillId="3" borderId="8" xfId="0" applyFont="1" applyFill="1" applyBorder="1" applyAlignment="1" applyProtection="1">
      <alignment horizontal="left"/>
    </xf>
    <xf numFmtId="164" fontId="5" fillId="0" borderId="9" xfId="0" applyNumberFormat="1" applyFont="1" applyBorder="1" applyAlignment="1" applyProtection="1">
      <alignment horizontal="center"/>
    </xf>
    <xf numFmtId="164" fontId="5" fillId="0" borderId="10" xfId="0" applyNumberFormat="1" applyFont="1" applyBorder="1" applyAlignment="1" applyProtection="1">
      <alignment horizontal="center"/>
    </xf>
    <xf numFmtId="164" fontId="5" fillId="0" borderId="11" xfId="0" applyNumberFormat="1" applyFont="1" applyBorder="1" applyAlignment="1" applyProtection="1">
      <alignment horizontal="center"/>
    </xf>
    <xf numFmtId="0" fontId="6" fillId="3" borderId="6" xfId="0" applyFont="1" applyFill="1" applyBorder="1" applyAlignment="1" applyProtection="1">
      <alignment horizontal="left"/>
    </xf>
    <xf numFmtId="0" fontId="6" fillId="3" borderId="7" xfId="0" applyFont="1" applyFill="1" applyBorder="1" applyAlignment="1" applyProtection="1">
      <alignment horizontal="left"/>
    </xf>
    <xf numFmtId="0" fontId="6" fillId="3" borderId="8" xfId="0" applyFont="1" applyFill="1" applyBorder="1" applyAlignment="1" applyProtection="1">
      <alignment horizontal="left"/>
    </xf>
    <xf numFmtId="164" fontId="6" fillId="0" borderId="9" xfId="0" applyNumberFormat="1" applyFont="1" applyBorder="1" applyAlignment="1" applyProtection="1">
      <alignment horizontal="center"/>
    </xf>
    <xf numFmtId="164" fontId="6" fillId="0" borderId="10" xfId="0" applyNumberFormat="1" applyFont="1" applyBorder="1" applyAlignment="1" applyProtection="1">
      <alignment horizontal="center"/>
    </xf>
    <xf numFmtId="164" fontId="6" fillId="0" borderId="11" xfId="0" applyNumberFormat="1" applyFont="1" applyBorder="1" applyAlignment="1" applyProtection="1">
      <alignment horizontal="center"/>
    </xf>
    <xf numFmtId="164" fontId="10" fillId="0" borderId="4" xfId="0" applyNumberFormat="1" applyFont="1" applyBorder="1" applyAlignment="1" applyProtection="1">
      <alignment wrapText="1"/>
    </xf>
    <xf numFmtId="0" fontId="2" fillId="0" borderId="0" xfId="0" applyFont="1" applyAlignment="1">
      <alignment wrapText="1"/>
    </xf>
    <xf numFmtId="0" fontId="6" fillId="3" borderId="9" xfId="0" applyFont="1" applyFill="1" applyBorder="1" applyAlignment="1" applyProtection="1">
      <alignment horizontal="left" wrapText="1"/>
    </xf>
    <xf numFmtId="0" fontId="6" fillId="3" borderId="10" xfId="0" applyFont="1" applyFill="1" applyBorder="1" applyAlignment="1" applyProtection="1">
      <alignment horizontal="left" wrapText="1"/>
    </xf>
    <xf numFmtId="0" fontId="6" fillId="3" borderId="11" xfId="0" applyFont="1" applyFill="1" applyBorder="1" applyAlignment="1" applyProtection="1">
      <alignment horizontal="left" wrapText="1"/>
    </xf>
    <xf numFmtId="0" fontId="0" fillId="6" borderId="6" xfId="0" applyFill="1" applyBorder="1" applyAlignment="1">
      <alignment horizontal="center"/>
    </xf>
    <xf numFmtId="0" fontId="0" fillId="6" borderId="7" xfId="0" applyFill="1" applyBorder="1" applyAlignment="1">
      <alignment horizontal="center"/>
    </xf>
    <xf numFmtId="0" fontId="0" fillId="6" borderId="8" xfId="0" applyFill="1" applyBorder="1" applyAlignment="1">
      <alignment horizontal="center"/>
    </xf>
    <xf numFmtId="0" fontId="8" fillId="0" borderId="4" xfId="0" applyFont="1" applyBorder="1" applyAlignment="1" applyProtection="1">
      <alignment horizontal="left"/>
    </xf>
    <xf numFmtId="0" fontId="2" fillId="0" borderId="0" xfId="0" applyFont="1" applyAlignment="1">
      <alignment horizontal="left"/>
    </xf>
    <xf numFmtId="0" fontId="2" fillId="0" borderId="0" xfId="0" applyFont="1" applyAlignment="1"/>
    <xf numFmtId="3" fontId="6" fillId="0" borderId="9" xfId="0" applyNumberFormat="1" applyFont="1" applyBorder="1" applyAlignment="1" applyProtection="1">
      <alignment horizontal="center"/>
    </xf>
    <xf numFmtId="3" fontId="6" fillId="0" borderId="10" xfId="0" applyNumberFormat="1" applyFont="1" applyBorder="1" applyAlignment="1" applyProtection="1">
      <alignment horizontal="center"/>
    </xf>
    <xf numFmtId="3" fontId="6" fillId="0" borderId="11" xfId="0" applyNumberFormat="1" applyFont="1" applyBorder="1" applyAlignment="1" applyProtection="1">
      <alignment horizontal="center"/>
    </xf>
    <xf numFmtId="2" fontId="8" fillId="0" borderId="4" xfId="1" quotePrefix="1" applyNumberFormat="1" applyFont="1" applyFill="1" applyBorder="1" applyAlignment="1" applyProtection="1">
      <alignment horizontal="left"/>
    </xf>
    <xf numFmtId="0" fontId="8" fillId="0" borderId="0" xfId="0" applyFont="1" applyAlignment="1">
      <alignment horizontal="left"/>
    </xf>
    <xf numFmtId="0" fontId="6" fillId="3" borderId="4" xfId="0" applyFont="1" applyFill="1" applyBorder="1" applyAlignment="1" applyProtection="1">
      <alignment horizontal="left"/>
    </xf>
    <xf numFmtId="0" fontId="6" fillId="3" borderId="0" xfId="0" applyFont="1" applyFill="1" applyBorder="1" applyAlignment="1" applyProtection="1">
      <alignment horizontal="left"/>
    </xf>
    <xf numFmtId="0" fontId="6" fillId="3" borderId="5" xfId="0" applyFont="1" applyFill="1" applyBorder="1" applyAlignment="1" applyProtection="1">
      <alignment horizontal="left"/>
    </xf>
    <xf numFmtId="3" fontId="6" fillId="0" borderId="4" xfId="0" applyNumberFormat="1" applyFont="1" applyBorder="1" applyAlignment="1" applyProtection="1">
      <alignment horizontal="center"/>
    </xf>
    <xf numFmtId="3" fontId="6" fillId="0" borderId="0" xfId="0" applyNumberFormat="1" applyFont="1" applyBorder="1" applyAlignment="1" applyProtection="1">
      <alignment horizontal="center"/>
    </xf>
    <xf numFmtId="3" fontId="6" fillId="0" borderId="5" xfId="0" applyNumberFormat="1" applyFont="1" applyBorder="1" applyAlignment="1" applyProtection="1">
      <alignment horizontal="center"/>
    </xf>
    <xf numFmtId="0" fontId="5" fillId="3" borderId="9" xfId="0" applyFont="1" applyFill="1" applyBorder="1" applyAlignment="1" applyProtection="1">
      <alignment horizontal="left"/>
    </xf>
    <xf numFmtId="0" fontId="5" fillId="3" borderId="10" xfId="0" applyFont="1" applyFill="1" applyBorder="1" applyAlignment="1" applyProtection="1">
      <alignment horizontal="left"/>
    </xf>
    <xf numFmtId="0" fontId="5" fillId="3" borderId="11" xfId="0" applyFont="1" applyFill="1" applyBorder="1" applyAlignment="1" applyProtection="1">
      <alignment horizontal="left"/>
    </xf>
    <xf numFmtId="2" fontId="6" fillId="0" borderId="9" xfId="1" applyNumberFormat="1" applyFont="1" applyBorder="1" applyAlignment="1" applyProtection="1">
      <alignment horizontal="center"/>
    </xf>
    <xf numFmtId="2" fontId="6" fillId="0" borderId="10" xfId="1" applyNumberFormat="1" applyFont="1" applyBorder="1" applyAlignment="1" applyProtection="1">
      <alignment horizontal="center"/>
    </xf>
    <xf numFmtId="2" fontId="6" fillId="0" borderId="11" xfId="1" applyNumberFormat="1" applyFont="1" applyBorder="1" applyAlignment="1" applyProtection="1">
      <alignment horizontal="center"/>
    </xf>
    <xf numFmtId="164" fontId="2" fillId="0" borderId="9" xfId="1" applyNumberFormat="1" applyFont="1" applyBorder="1" applyAlignment="1" applyProtection="1">
      <alignment horizontal="center"/>
    </xf>
    <xf numFmtId="164" fontId="2" fillId="0" borderId="10" xfId="1" applyNumberFormat="1" applyFont="1" applyBorder="1" applyAlignment="1" applyProtection="1">
      <alignment horizontal="center"/>
    </xf>
    <xf numFmtId="164" fontId="2" fillId="0" borderId="11" xfId="1" applyNumberFormat="1" applyFont="1" applyBorder="1" applyAlignment="1" applyProtection="1">
      <alignment horizontal="center"/>
    </xf>
    <xf numFmtId="0" fontId="8" fillId="0" borderId="0" xfId="0" applyFont="1" applyAlignment="1" applyProtection="1">
      <alignment horizontal="left"/>
    </xf>
    <xf numFmtId="0" fontId="7" fillId="0" borderId="0" xfId="0" applyFont="1" applyAlignment="1">
      <alignment horizontal="left"/>
    </xf>
    <xf numFmtId="0" fontId="0" fillId="0" borderId="9" xfId="0" applyFont="1" applyBorder="1" applyAlignment="1" applyProtection="1">
      <alignment horizontal="left" wrapText="1"/>
      <protection locked="0"/>
    </xf>
    <xf numFmtId="0" fontId="0" fillId="0" borderId="10" xfId="0" applyFont="1" applyBorder="1" applyAlignment="1" applyProtection="1">
      <alignment horizontal="left" wrapText="1"/>
      <protection locked="0"/>
    </xf>
    <xf numFmtId="0" fontId="0" fillId="0" borderId="11" xfId="0" applyFont="1" applyBorder="1" applyAlignment="1" applyProtection="1">
      <alignment horizontal="left" wrapText="1"/>
      <protection locked="0"/>
    </xf>
    <xf numFmtId="0" fontId="6" fillId="0" borderId="9" xfId="0" applyFont="1" applyFill="1" applyBorder="1" applyAlignment="1" applyProtection="1">
      <alignment horizontal="left"/>
      <protection locked="0"/>
    </xf>
    <xf numFmtId="0" fontId="6" fillId="0" borderId="10" xfId="0" applyFont="1" applyFill="1" applyBorder="1" applyAlignment="1" applyProtection="1">
      <alignment horizontal="left"/>
      <protection locked="0"/>
    </xf>
    <xf numFmtId="0" fontId="6" fillId="0" borderId="11" xfId="0" applyFont="1" applyFill="1" applyBorder="1" applyAlignment="1" applyProtection="1">
      <alignment horizontal="left"/>
      <protection locked="0"/>
    </xf>
    <xf numFmtId="0" fontId="4" fillId="0" borderId="9" xfId="0" applyFont="1" applyBorder="1" applyAlignment="1" applyProtection="1">
      <alignment horizontal="left"/>
    </xf>
    <xf numFmtId="0" fontId="4" fillId="0" borderId="10" xfId="0" applyFont="1" applyBorder="1" applyAlignment="1" applyProtection="1">
      <alignment horizontal="left"/>
    </xf>
    <xf numFmtId="0" fontId="4" fillId="0" borderId="11" xfId="0" applyFont="1" applyBorder="1" applyAlignment="1" applyProtection="1">
      <alignment horizontal="left"/>
    </xf>
    <xf numFmtId="4" fontId="6" fillId="0" borderId="9" xfId="0" applyNumberFormat="1" applyFont="1" applyBorder="1" applyAlignment="1" applyProtection="1">
      <alignment horizontal="left" wrapText="1"/>
      <protection locked="0"/>
    </xf>
    <xf numFmtId="4" fontId="6" fillId="0" borderId="10" xfId="0" applyNumberFormat="1" applyFont="1" applyBorder="1" applyAlignment="1" applyProtection="1">
      <alignment horizontal="left" wrapText="1"/>
      <protection locked="0"/>
    </xf>
    <xf numFmtId="4" fontId="6" fillId="0" borderId="11" xfId="0" applyNumberFormat="1" applyFont="1" applyBorder="1" applyAlignment="1" applyProtection="1">
      <alignment horizontal="left" wrapText="1"/>
      <protection locked="0"/>
    </xf>
    <xf numFmtId="164" fontId="0" fillId="0" borderId="1" xfId="0" applyNumberFormat="1" applyFont="1" applyBorder="1" applyAlignment="1" applyProtection="1">
      <alignment horizontal="center"/>
    </xf>
    <xf numFmtId="164" fontId="0" fillId="0" borderId="2" xfId="0" applyNumberFormat="1" applyFont="1" applyBorder="1" applyAlignment="1" applyProtection="1">
      <alignment horizontal="center"/>
    </xf>
    <xf numFmtId="164" fontId="0" fillId="0" borderId="3" xfId="0" applyNumberFormat="1" applyFont="1" applyBorder="1" applyAlignment="1" applyProtection="1">
      <alignment horizontal="center"/>
    </xf>
    <xf numFmtId="0" fontId="5" fillId="3" borderId="9" xfId="0" quotePrefix="1" applyFont="1" applyFill="1" applyBorder="1" applyAlignment="1" applyProtection="1">
      <alignment horizontal="left"/>
    </xf>
    <xf numFmtId="0" fontId="21" fillId="0" borderId="1" xfId="0" applyFont="1" applyFill="1" applyBorder="1" applyAlignment="1" applyProtection="1">
      <alignment vertical="top" wrapText="1"/>
    </xf>
    <xf numFmtId="0" fontId="14" fillId="0" borderId="9" xfId="0" applyFont="1" applyFill="1" applyBorder="1" applyAlignment="1" applyProtection="1">
      <alignment horizontal="center"/>
      <protection locked="0"/>
    </xf>
    <xf numFmtId="0" fontId="14" fillId="0" borderId="11" xfId="0" applyFont="1" applyFill="1" applyBorder="1" applyAlignment="1" applyProtection="1">
      <alignment horizontal="center"/>
      <protection locked="0"/>
    </xf>
    <xf numFmtId="0" fontId="14" fillId="0" borderId="10" xfId="0" applyFont="1" applyFill="1" applyBorder="1" applyAlignment="1" applyProtection="1">
      <alignment horizontal="center"/>
      <protection locked="0"/>
    </xf>
    <xf numFmtId="0" fontId="0" fillId="0" borderId="11" xfId="0" applyBorder="1" applyAlignment="1" applyProtection="1">
      <alignment horizontal="center"/>
      <protection locked="0"/>
    </xf>
    <xf numFmtId="164" fontId="6" fillId="0" borderId="9" xfId="0" applyNumberFormat="1" applyFont="1" applyFill="1" applyBorder="1" applyAlignment="1" applyProtection="1">
      <alignment horizontal="center"/>
      <protection locked="0"/>
    </xf>
    <xf numFmtId="164" fontId="6" fillId="0" borderId="11" xfId="0" applyNumberFormat="1" applyFont="1" applyFill="1" applyBorder="1" applyAlignment="1" applyProtection="1">
      <alignment horizontal="center"/>
      <protection locked="0"/>
    </xf>
    <xf numFmtId="164" fontId="0" fillId="0" borderId="6" xfId="0" applyNumberFormat="1" applyFill="1" applyBorder="1" applyAlignment="1" applyProtection="1">
      <alignment horizontal="center"/>
      <protection locked="0"/>
    </xf>
    <xf numFmtId="164" fontId="0" fillId="0" borderId="7" xfId="0" applyNumberFormat="1" applyFill="1" applyBorder="1" applyAlignment="1" applyProtection="1">
      <alignment horizontal="center"/>
      <protection locked="0"/>
    </xf>
    <xf numFmtId="164" fontId="0" fillId="0" borderId="8" xfId="0" applyNumberFormat="1" applyFill="1" applyBorder="1" applyAlignment="1" applyProtection="1">
      <alignment horizontal="center"/>
      <protection locked="0"/>
    </xf>
    <xf numFmtId="164" fontId="6" fillId="0" borderId="10" xfId="0" applyNumberFormat="1" applyFont="1" applyFill="1" applyBorder="1" applyAlignment="1" applyProtection="1">
      <alignment horizontal="center"/>
      <protection locked="0"/>
    </xf>
    <xf numFmtId="164" fontId="6" fillId="0" borderId="9" xfId="0" applyNumberFormat="1" applyFont="1" applyFill="1" applyBorder="1" applyAlignment="1" applyProtection="1">
      <alignment horizontal="center"/>
    </xf>
    <xf numFmtId="164" fontId="6" fillId="0" borderId="11" xfId="0" applyNumberFormat="1" applyFont="1" applyFill="1" applyBorder="1" applyAlignment="1" applyProtection="1">
      <alignment horizontal="center"/>
    </xf>
    <xf numFmtId="164" fontId="0" fillId="0" borderId="9" xfId="0" applyNumberFormat="1" applyFill="1" applyBorder="1" applyAlignment="1" applyProtection="1">
      <alignment horizontal="center"/>
    </xf>
    <xf numFmtId="164" fontId="0" fillId="0" borderId="10" xfId="0" applyNumberFormat="1" applyFill="1" applyBorder="1" applyAlignment="1" applyProtection="1">
      <alignment horizontal="center"/>
    </xf>
    <xf numFmtId="164" fontId="0" fillId="0" borderId="11" xfId="0" applyNumberFormat="1" applyFill="1" applyBorder="1" applyAlignment="1" applyProtection="1">
      <alignment horizontal="center"/>
    </xf>
    <xf numFmtId="164" fontId="6" fillId="0" borderId="10" xfId="0" applyNumberFormat="1" applyFont="1" applyFill="1" applyBorder="1" applyAlignment="1" applyProtection="1">
      <alignment horizontal="center"/>
    </xf>
    <xf numFmtId="164" fontId="6" fillId="0" borderId="9" xfId="3" applyNumberFormat="1" applyFont="1" applyFill="1" applyBorder="1" applyAlignment="1" applyProtection="1">
      <alignment horizontal="center"/>
      <protection locked="0"/>
    </xf>
    <xf numFmtId="164" fontId="6" fillId="0" borderId="11" xfId="3" applyNumberFormat="1" applyFont="1" applyFill="1" applyBorder="1" applyAlignment="1" applyProtection="1">
      <alignment horizontal="center"/>
      <protection locked="0"/>
    </xf>
    <xf numFmtId="164" fontId="0" fillId="0" borderId="9" xfId="0" applyNumberFormat="1" applyFill="1" applyBorder="1" applyAlignment="1" applyProtection="1">
      <alignment horizontal="center"/>
      <protection locked="0"/>
    </xf>
    <xf numFmtId="164" fontId="0" fillId="0" borderId="10" xfId="0" applyNumberFormat="1" applyFill="1" applyBorder="1" applyAlignment="1" applyProtection="1">
      <alignment horizontal="center"/>
      <protection locked="0"/>
    </xf>
    <xf numFmtId="164" fontId="0" fillId="0" borderId="11" xfId="0" applyNumberFormat="1" applyFill="1" applyBorder="1" applyAlignment="1" applyProtection="1">
      <alignment horizontal="center"/>
      <protection locked="0"/>
    </xf>
    <xf numFmtId="3" fontId="6" fillId="0" borderId="9" xfId="0" applyNumberFormat="1" applyFont="1" applyFill="1" applyBorder="1" applyAlignment="1" applyProtection="1">
      <alignment horizontal="center"/>
    </xf>
    <xf numFmtId="0" fontId="6" fillId="0" borderId="11" xfId="0" applyFont="1" applyFill="1" applyBorder="1" applyAlignment="1" applyProtection="1">
      <alignment horizontal="center"/>
    </xf>
    <xf numFmtId="0" fontId="0" fillId="0" borderId="9" xfId="0" applyFill="1" applyBorder="1" applyAlignment="1" applyProtection="1">
      <alignment horizontal="center"/>
    </xf>
    <xf numFmtId="0" fontId="0" fillId="0" borderId="10" xfId="0" applyFill="1" applyBorder="1" applyAlignment="1" applyProtection="1">
      <alignment horizontal="center"/>
    </xf>
    <xf numFmtId="0" fontId="0" fillId="0" borderId="11" xfId="0" applyFill="1" applyBorder="1" applyAlignment="1" applyProtection="1">
      <alignment horizontal="center"/>
    </xf>
    <xf numFmtId="0" fontId="6" fillId="0" borderId="9" xfId="0" applyFont="1" applyFill="1" applyBorder="1" applyAlignment="1" applyProtection="1">
      <alignment horizontal="center"/>
    </xf>
    <xf numFmtId="0" fontId="6" fillId="0" borderId="10" xfId="0" applyFont="1" applyFill="1" applyBorder="1" applyAlignment="1" applyProtection="1">
      <alignment horizontal="center"/>
    </xf>
    <xf numFmtId="0" fontId="16" fillId="0" borderId="9" xfId="0" applyFont="1" applyBorder="1" applyAlignment="1" applyProtection="1">
      <alignment horizontal="left"/>
    </xf>
    <xf numFmtId="0" fontId="16" fillId="0" borderId="10" xfId="0" applyFont="1" applyBorder="1" applyAlignment="1" applyProtection="1">
      <alignment horizontal="left"/>
    </xf>
    <xf numFmtId="0" fontId="16" fillId="0" borderId="11" xfId="0" applyFont="1" applyBorder="1" applyAlignment="1" applyProtection="1">
      <alignment horizontal="left"/>
    </xf>
    <xf numFmtId="4" fontId="4" fillId="0" borderId="9" xfId="0" applyNumberFormat="1" applyFont="1" applyBorder="1" applyAlignment="1" applyProtection="1">
      <alignment horizontal="left"/>
      <protection locked="0"/>
    </xf>
    <xf numFmtId="4" fontId="4" fillId="0" borderId="10" xfId="0" applyNumberFormat="1" applyFont="1" applyBorder="1" applyAlignment="1" applyProtection="1">
      <alignment horizontal="left"/>
      <protection locked="0"/>
    </xf>
    <xf numFmtId="4" fontId="4" fillId="0" borderId="11" xfId="0" applyNumberFormat="1" applyFont="1" applyBorder="1" applyAlignment="1" applyProtection="1">
      <alignment horizontal="left"/>
      <protection locked="0"/>
    </xf>
    <xf numFmtId="0" fontId="7" fillId="0" borderId="1" xfId="0" applyFont="1" applyBorder="1" applyAlignment="1">
      <alignment vertical="top" wrapText="1"/>
    </xf>
    <xf numFmtId="0" fontId="0" fillId="0" borderId="2" xfId="0" applyFont="1" applyBorder="1" applyAlignment="1">
      <alignment vertical="top"/>
    </xf>
    <xf numFmtId="0" fontId="0" fillId="0" borderId="3" xfId="0" applyFont="1" applyBorder="1" applyAlignment="1">
      <alignment vertical="top"/>
    </xf>
    <xf numFmtId="0" fontId="0" fillId="0" borderId="6" xfId="0" applyFont="1" applyBorder="1" applyAlignment="1">
      <alignment vertical="top"/>
    </xf>
    <xf numFmtId="0" fontId="0" fillId="0" borderId="7" xfId="0" applyFont="1" applyBorder="1" applyAlignment="1">
      <alignment vertical="top"/>
    </xf>
    <xf numFmtId="0" fontId="0" fillId="0" borderId="8" xfId="0" applyFont="1" applyBorder="1" applyAlignment="1">
      <alignment vertical="top"/>
    </xf>
    <xf numFmtId="0" fontId="2" fillId="0" borderId="0" xfId="0" applyFont="1" applyAlignment="1">
      <alignment horizontal="right"/>
    </xf>
    <xf numFmtId="0" fontId="6" fillId="0" borderId="0" xfId="0" applyFont="1" applyAlignment="1"/>
    <xf numFmtId="164" fontId="0" fillId="0" borderId="0" xfId="0" applyNumberFormat="1" applyFont="1" applyAlignment="1" applyProtection="1">
      <alignment horizontal="right"/>
      <protection locked="0"/>
    </xf>
    <xf numFmtId="164" fontId="0" fillId="0" borderId="0" xfId="0" applyNumberFormat="1" applyAlignment="1" applyProtection="1">
      <alignment horizontal="right"/>
      <protection locked="0"/>
    </xf>
    <xf numFmtId="0" fontId="3" fillId="0" borderId="4" xfId="0" applyFont="1" applyFill="1" applyBorder="1" applyAlignment="1" applyProtection="1">
      <alignment horizontal="center"/>
    </xf>
    <xf numFmtId="0" fontId="3" fillId="0" borderId="0" xfId="0" applyFont="1" applyFill="1" applyBorder="1" applyAlignment="1" applyProtection="1">
      <alignment horizontal="center"/>
    </xf>
    <xf numFmtId="0" fontId="14" fillId="3" borderId="9" xfId="0" applyFont="1" applyFill="1" applyBorder="1" applyAlignment="1" applyProtection="1">
      <alignment horizontal="left"/>
    </xf>
    <xf numFmtId="0" fontId="14" fillId="3" borderId="10" xfId="0" applyFont="1" applyFill="1" applyBorder="1" applyAlignment="1" applyProtection="1">
      <alignment horizontal="left"/>
    </xf>
    <xf numFmtId="0" fontId="14" fillId="3" borderId="11" xfId="0" applyFont="1" applyFill="1" applyBorder="1" applyAlignment="1" applyProtection="1">
      <alignment horizontal="left"/>
    </xf>
    <xf numFmtId="164" fontId="0" fillId="0" borderId="1" xfId="0" applyNumberFormat="1" applyBorder="1" applyAlignment="1" applyProtection="1">
      <alignment horizontal="center"/>
    </xf>
    <xf numFmtId="164" fontId="0" fillId="0" borderId="2" xfId="0" applyNumberFormat="1" applyBorder="1" applyAlignment="1" applyProtection="1">
      <alignment horizontal="center"/>
    </xf>
    <xf numFmtId="164" fontId="0" fillId="0" borderId="3" xfId="0" applyNumberFormat="1" applyBorder="1" applyAlignment="1" applyProtection="1">
      <alignment horizontal="center"/>
    </xf>
    <xf numFmtId="0" fontId="14" fillId="3" borderId="1" xfId="0" applyFont="1" applyFill="1" applyBorder="1" applyAlignment="1" applyProtection="1">
      <alignment horizontal="left"/>
    </xf>
    <xf numFmtId="0" fontId="14" fillId="3" borderId="2" xfId="0" applyFont="1" applyFill="1" applyBorder="1" applyAlignment="1" applyProtection="1">
      <alignment horizontal="left"/>
    </xf>
    <xf numFmtId="0" fontId="14" fillId="3" borderId="3" xfId="0" applyFont="1" applyFill="1" applyBorder="1" applyAlignment="1" applyProtection="1">
      <alignment horizontal="left"/>
    </xf>
    <xf numFmtId="0" fontId="0" fillId="0" borderId="1" xfId="0" applyBorder="1" applyAlignment="1" applyProtection="1">
      <alignment horizontal="right"/>
      <protection locked="0"/>
    </xf>
    <xf numFmtId="0" fontId="0" fillId="0" borderId="2" xfId="0" applyBorder="1" applyAlignment="1" applyProtection="1">
      <alignment horizontal="right"/>
      <protection locked="0"/>
    </xf>
    <xf numFmtId="0" fontId="0" fillId="0" borderId="3" xfId="0" applyBorder="1" applyAlignment="1" applyProtection="1">
      <alignment horizontal="right"/>
      <protection locked="0"/>
    </xf>
    <xf numFmtId="0" fontId="3" fillId="0" borderId="9" xfId="0" applyFont="1" applyFill="1" applyBorder="1" applyAlignment="1" applyProtection="1">
      <alignment horizontal="left"/>
      <protection locked="0"/>
    </xf>
    <xf numFmtId="0" fontId="3" fillId="0" borderId="10" xfId="0" applyFont="1" applyFill="1" applyBorder="1" applyAlignment="1" applyProtection="1">
      <alignment horizontal="left"/>
      <protection locked="0"/>
    </xf>
    <xf numFmtId="0" fontId="3" fillId="0" borderId="11" xfId="0" applyFont="1" applyFill="1" applyBorder="1" applyAlignment="1" applyProtection="1">
      <alignment horizontal="left"/>
      <protection locked="0"/>
    </xf>
    <xf numFmtId="0" fontId="7" fillId="0" borderId="9" xfId="0" applyFont="1" applyBorder="1" applyAlignment="1">
      <alignment vertical="top" wrapText="1"/>
    </xf>
    <xf numFmtId="0" fontId="7" fillId="0" borderId="10" xfId="0" applyFont="1" applyBorder="1" applyAlignment="1">
      <alignment vertical="top" wrapText="1"/>
    </xf>
    <xf numFmtId="0" fontId="7" fillId="0" borderId="11" xfId="0" applyFont="1" applyBorder="1" applyAlignment="1">
      <alignment vertical="top" wrapText="1"/>
    </xf>
    <xf numFmtId="0" fontId="5" fillId="0" borderId="0" xfId="0" applyFont="1" applyBorder="1" applyAlignment="1">
      <alignment vertical="top" wrapText="1"/>
    </xf>
    <xf numFmtId="0" fontId="0" fillId="0" borderId="0" xfId="0" applyAlignment="1">
      <alignment vertical="top" wrapText="1"/>
    </xf>
    <xf numFmtId="0" fontId="0" fillId="0" borderId="0" xfId="0" applyBorder="1" applyAlignment="1">
      <alignment vertical="top" wrapText="1"/>
    </xf>
    <xf numFmtId="0" fontId="8" fillId="0" borderId="0" xfId="0" applyFont="1" applyBorder="1" applyAlignment="1">
      <alignment vertical="top" wrapText="1"/>
    </xf>
    <xf numFmtId="0" fontId="7" fillId="0" borderId="0" xfId="0" applyFont="1" applyAlignment="1">
      <alignment vertical="top" wrapText="1"/>
    </xf>
    <xf numFmtId="164" fontId="0" fillId="0" borderId="1" xfId="0" applyNumberFormat="1" applyBorder="1" applyAlignment="1" applyProtection="1">
      <alignment horizontal="center"/>
      <protection locked="0"/>
    </xf>
    <xf numFmtId="164" fontId="0" fillId="0" borderId="2" xfId="0" applyNumberFormat="1" applyBorder="1" applyAlignment="1" applyProtection="1">
      <alignment horizontal="center"/>
      <protection locked="0"/>
    </xf>
    <xf numFmtId="164" fontId="0" fillId="0" borderId="3" xfId="0" applyNumberFormat="1" applyBorder="1" applyAlignment="1" applyProtection="1">
      <alignment horizontal="center"/>
      <protection locked="0"/>
    </xf>
    <xf numFmtId="0" fontId="0" fillId="0" borderId="9" xfId="0" applyBorder="1" applyAlignment="1" applyProtection="1">
      <alignment horizontal="left"/>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8" fillId="0" borderId="20" xfId="0" applyFont="1" applyBorder="1" applyAlignment="1"/>
    <xf numFmtId="0" fontId="7" fillId="0" borderId="17" xfId="0" applyFont="1" applyBorder="1" applyAlignment="1">
      <alignment vertical="top" wrapText="1"/>
    </xf>
    <xf numFmtId="0" fontId="7" fillId="0" borderId="18" xfId="0" applyFont="1" applyBorder="1" applyAlignment="1">
      <alignment vertical="top" wrapText="1"/>
    </xf>
    <xf numFmtId="0" fontId="7" fillId="0" borderId="19" xfId="0" applyFont="1" applyBorder="1" applyAlignment="1">
      <alignment vertical="top" wrapText="1"/>
    </xf>
    <xf numFmtId="0" fontId="7" fillId="0" borderId="20" xfId="0" applyFont="1" applyBorder="1" applyAlignment="1">
      <alignment vertical="top" wrapText="1"/>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7" fillId="0" borderId="25" xfId="0" applyFont="1" applyBorder="1" applyAlignment="1">
      <alignment vertical="top"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19" xfId="0" applyFont="1" applyBorder="1" applyAlignment="1">
      <alignment horizontal="center" wrapText="1"/>
    </xf>
    <xf numFmtId="0" fontId="2" fillId="0" borderId="20" xfId="0" applyFont="1" applyBorder="1" applyAlignment="1">
      <alignment horizontal="center" wrapText="1"/>
    </xf>
    <xf numFmtId="0" fontId="2" fillId="0" borderId="0" xfId="0" applyFont="1" applyBorder="1" applyAlignment="1">
      <alignment horizontal="center" wrapText="1"/>
    </xf>
    <xf numFmtId="0" fontId="2" fillId="0" borderId="21" xfId="0" applyFont="1" applyBorder="1" applyAlignment="1">
      <alignment horizontal="center" wrapText="1"/>
    </xf>
    <xf numFmtId="0" fontId="2" fillId="0" borderId="26"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3" xfId="0" applyFont="1" applyBorder="1" applyAlignment="1">
      <alignment horizontal="center" vertical="center" wrapText="1"/>
    </xf>
    <xf numFmtId="0" fontId="5" fillId="7" borderId="19"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7" fillId="0" borderId="0" xfId="0" applyFont="1" applyBorder="1" applyAlignment="1">
      <alignment horizontal="left" wrapText="1"/>
    </xf>
    <xf numFmtId="0" fontId="0" fillId="0" borderId="0" xfId="0" applyFont="1" applyAlignment="1">
      <alignment wrapText="1"/>
    </xf>
    <xf numFmtId="0" fontId="0" fillId="0" borderId="29" xfId="0" applyFont="1" applyBorder="1" applyAlignment="1" applyProtection="1">
      <alignment horizontal="center" wrapText="1"/>
      <protection locked="0"/>
    </xf>
    <xf numFmtId="0" fontId="0" fillId="0" borderId="15" xfId="0" applyBorder="1" applyAlignment="1" applyProtection="1">
      <alignment horizontal="center" wrapText="1"/>
      <protection locked="0"/>
    </xf>
    <xf numFmtId="0" fontId="0" fillId="0" borderId="0" xfId="0" applyFont="1" applyAlignment="1">
      <alignment vertical="top" wrapText="1"/>
    </xf>
    <xf numFmtId="0" fontId="0" fillId="0" borderId="27" xfId="0" applyFont="1" applyBorder="1" applyAlignment="1" applyProtection="1">
      <alignment horizontal="center" wrapText="1"/>
      <protection locked="0"/>
    </xf>
    <xf numFmtId="0" fontId="0" fillId="0" borderId="35" xfId="0" applyBorder="1" applyAlignment="1" applyProtection="1">
      <alignment horizontal="center" wrapText="1"/>
      <protection locked="0"/>
    </xf>
    <xf numFmtId="0" fontId="2" fillId="0" borderId="0" xfId="0" applyFont="1" applyBorder="1" applyAlignment="1">
      <alignment horizontal="left" wrapText="1"/>
    </xf>
    <xf numFmtId="0" fontId="7" fillId="0" borderId="0" xfId="0" applyFont="1" applyAlignment="1">
      <alignment wrapText="1"/>
    </xf>
    <xf numFmtId="0" fontId="17" fillId="0" borderId="0" xfId="0" applyFont="1" applyAlignment="1">
      <alignment horizontal="left" wrapText="1"/>
    </xf>
    <xf numFmtId="0" fontId="0" fillId="0" borderId="31" xfId="0" applyFont="1" applyBorder="1" applyAlignment="1" applyProtection="1">
      <alignment horizontal="center" wrapText="1"/>
      <protection locked="0"/>
    </xf>
    <xf numFmtId="0" fontId="0" fillId="0" borderId="36" xfId="0" applyBorder="1" applyAlignment="1" applyProtection="1">
      <alignment horizontal="center" wrapText="1"/>
      <protection locked="0"/>
    </xf>
    <xf numFmtId="0" fontId="0" fillId="0" borderId="0" xfId="0" applyAlignment="1">
      <alignment vertical="top"/>
    </xf>
    <xf numFmtId="0" fontId="5" fillId="0" borderId="26" xfId="0" applyFont="1" applyBorder="1" applyAlignment="1">
      <alignment horizontal="center" vertical="center" wrapText="1"/>
    </xf>
    <xf numFmtId="0" fontId="5" fillId="0" borderId="33" xfId="0" applyFont="1" applyBorder="1" applyAlignment="1">
      <alignment horizontal="center" vertical="center" wrapText="1"/>
    </xf>
    <xf numFmtId="0" fontId="0" fillId="0" borderId="41" xfId="0" applyFont="1" applyBorder="1" applyAlignment="1" applyProtection="1">
      <alignment horizontal="center" wrapText="1"/>
      <protection locked="0"/>
    </xf>
    <xf numFmtId="0" fontId="0" fillId="0" borderId="42" xfId="0" applyBorder="1" applyAlignment="1" applyProtection="1">
      <alignment horizontal="center" wrapText="1"/>
      <protection locked="0"/>
    </xf>
    <xf numFmtId="0" fontId="0" fillId="0" borderId="37" xfId="0" applyBorder="1" applyAlignment="1" applyProtection="1">
      <alignment horizontal="center" wrapText="1"/>
      <protection locked="0"/>
    </xf>
    <xf numFmtId="0" fontId="0" fillId="0" borderId="38" xfId="0" applyFont="1" applyBorder="1"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0" fillId="0" borderId="22" xfId="0" applyFont="1" applyBorder="1" applyAlignment="1">
      <alignment horizontal="center" wrapText="1"/>
    </xf>
    <xf numFmtId="0" fontId="0" fillId="0" borderId="23" xfId="0" applyBorder="1" applyAlignment="1">
      <alignment horizontal="center" wrapText="1"/>
    </xf>
    <xf numFmtId="0" fontId="0" fillId="0" borderId="25" xfId="0" applyBorder="1" applyAlignment="1">
      <alignment horizontal="center" wrapText="1"/>
    </xf>
    <xf numFmtId="0" fontId="5" fillId="4" borderId="11" xfId="0" applyFont="1" applyFill="1" applyBorder="1" applyAlignment="1" applyProtection="1">
      <alignment horizontal="left"/>
    </xf>
    <xf numFmtId="0" fontId="8" fillId="0" borderId="12" xfId="0" applyFont="1" applyBorder="1" applyAlignment="1">
      <alignment horizontal="center"/>
    </xf>
    <xf numFmtId="0" fontId="8" fillId="0" borderId="13" xfId="0" applyFont="1" applyBorder="1" applyAlignment="1">
      <alignment horizontal="center"/>
    </xf>
    <xf numFmtId="0" fontId="8" fillId="0" borderId="14" xfId="0" applyFont="1" applyBorder="1" applyAlignment="1">
      <alignment horizontal="center"/>
    </xf>
    <xf numFmtId="0" fontId="2" fillId="0" borderId="22" xfId="0" applyFont="1" applyBorder="1" applyAlignment="1">
      <alignment horizontal="center" wrapText="1"/>
    </xf>
    <xf numFmtId="0" fontId="2" fillId="0" borderId="23" xfId="0" applyFont="1" applyBorder="1" applyAlignment="1">
      <alignment horizontal="center" wrapText="1"/>
    </xf>
    <xf numFmtId="0" fontId="2" fillId="0" borderId="25" xfId="0" applyFont="1" applyBorder="1" applyAlignment="1">
      <alignment horizontal="center" wrapText="1"/>
    </xf>
    <xf numFmtId="0" fontId="0" fillId="0" borderId="12" xfId="0" applyFont="1"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14" fillId="5" borderId="9" xfId="0" applyFont="1" applyFill="1" applyBorder="1" applyAlignment="1" applyProtection="1">
      <alignment horizontal="left"/>
    </xf>
    <xf numFmtId="0" fontId="14" fillId="5" borderId="10" xfId="0" applyFont="1" applyFill="1" applyBorder="1" applyAlignment="1" applyProtection="1">
      <alignment horizontal="left"/>
    </xf>
    <xf numFmtId="0" fontId="14" fillId="5" borderId="11" xfId="0" applyFont="1" applyFill="1" applyBorder="1" applyAlignment="1" applyProtection="1">
      <alignment horizontal="left"/>
    </xf>
    <xf numFmtId="165" fontId="14" fillId="0" borderId="9" xfId="0" applyNumberFormat="1" applyFont="1" applyBorder="1" applyAlignment="1" applyProtection="1">
      <alignment horizontal="center"/>
      <protection locked="0"/>
    </xf>
    <xf numFmtId="165" fontId="14" fillId="0" borderId="10" xfId="0" applyNumberFormat="1" applyFont="1" applyBorder="1" applyAlignment="1" applyProtection="1">
      <alignment horizontal="center"/>
      <protection locked="0"/>
    </xf>
    <xf numFmtId="165" fontId="14" fillId="0" borderId="11" xfId="0" applyNumberFormat="1" applyFont="1" applyBorder="1" applyAlignment="1" applyProtection="1">
      <alignment horizontal="center"/>
      <protection locked="0"/>
    </xf>
    <xf numFmtId="0" fontId="0" fillId="0" borderId="39" xfId="0" applyFont="1" applyBorder="1" applyAlignment="1" applyProtection="1">
      <alignment horizontal="center" wrapText="1"/>
      <protection locked="0"/>
    </xf>
    <xf numFmtId="0" fontId="0" fillId="0" borderId="40" xfId="0" applyBorder="1" applyAlignment="1" applyProtection="1">
      <alignment horizontal="center" wrapText="1"/>
      <protection locked="0"/>
    </xf>
    <xf numFmtId="0" fontId="0" fillId="0" borderId="24" xfId="0" applyBorder="1" applyAlignment="1" applyProtection="1">
      <alignment horizontal="center" wrapText="1"/>
      <protection locked="0"/>
    </xf>
    <xf numFmtId="0" fontId="0" fillId="0" borderId="38" xfId="0" applyFont="1"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39" xfId="0" applyFont="1" applyBorder="1" applyAlignment="1">
      <alignment horizontal="center" wrapText="1"/>
    </xf>
    <xf numFmtId="0" fontId="0" fillId="0" borderId="40" xfId="0" applyBorder="1" applyAlignment="1">
      <alignment horizontal="center" wrapText="1"/>
    </xf>
    <xf numFmtId="0" fontId="0" fillId="0" borderId="24" xfId="0" applyBorder="1" applyAlignment="1">
      <alignment horizontal="center" wrapText="1"/>
    </xf>
    <xf numFmtId="0" fontId="0" fillId="0" borderId="41" xfId="0" applyFont="1" applyBorder="1" applyAlignment="1">
      <alignment horizontal="center" wrapText="1"/>
    </xf>
    <xf numFmtId="0" fontId="0" fillId="0" borderId="42" xfId="0" applyBorder="1" applyAlignment="1">
      <alignment horizontal="center" wrapText="1"/>
    </xf>
    <xf numFmtId="0" fontId="0" fillId="0" borderId="37" xfId="0" applyBorder="1" applyAlignment="1">
      <alignment horizontal="center" wrapText="1"/>
    </xf>
    <xf numFmtId="0" fontId="0" fillId="0" borderId="31" xfId="0" applyFont="1" applyBorder="1" applyAlignment="1">
      <alignment horizontal="center" wrapText="1"/>
    </xf>
    <xf numFmtId="0" fontId="0" fillId="0" borderId="36" xfId="0" applyBorder="1" applyAlignment="1">
      <alignment horizontal="center" wrapText="1"/>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0" fillId="0" borderId="29" xfId="0" applyFont="1" applyBorder="1" applyAlignment="1">
      <alignment horizontal="center" wrapText="1"/>
    </xf>
    <xf numFmtId="0" fontId="0" fillId="0" borderId="15" xfId="0" applyBorder="1" applyAlignment="1">
      <alignment horizontal="center" wrapText="1"/>
    </xf>
    <xf numFmtId="0" fontId="0" fillId="0" borderId="27" xfId="0" applyFont="1" applyBorder="1" applyAlignment="1">
      <alignment horizontal="center" wrapText="1"/>
    </xf>
    <xf numFmtId="0" fontId="0" fillId="0" borderId="35" xfId="0" applyBorder="1" applyAlignment="1">
      <alignment horizontal="center" wrapText="1"/>
    </xf>
    <xf numFmtId="164" fontId="0" fillId="0" borderId="0" xfId="0" applyNumberFormat="1" applyFont="1" applyAlignment="1">
      <alignment horizontal="right"/>
    </xf>
    <xf numFmtId="164" fontId="0" fillId="0" borderId="0" xfId="0" applyNumberFormat="1" applyAlignment="1">
      <alignment horizontal="right"/>
    </xf>
    <xf numFmtId="0" fontId="6" fillId="0" borderId="9" xfId="0" applyFont="1" applyFill="1" applyBorder="1" applyAlignment="1" applyProtection="1">
      <alignment horizontal="center"/>
      <protection locked="0"/>
    </xf>
    <xf numFmtId="0" fontId="6" fillId="0" borderId="11" xfId="0" applyFont="1" applyFill="1" applyBorder="1" applyAlignment="1" applyProtection="1">
      <alignment horizontal="center"/>
      <protection locked="0"/>
    </xf>
    <xf numFmtId="0" fontId="0" fillId="0" borderId="9" xfId="0" applyFill="1"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6" fillId="0" borderId="10" xfId="0" applyFont="1" applyFill="1" applyBorder="1" applyAlignment="1" applyProtection="1">
      <alignment horizontal="center"/>
      <protection locked="0"/>
    </xf>
    <xf numFmtId="3" fontId="0" fillId="0" borderId="9" xfId="0" applyNumberFormat="1" applyFill="1" applyBorder="1" applyAlignment="1" applyProtection="1">
      <alignment horizontal="center"/>
    </xf>
    <xf numFmtId="0" fontId="14" fillId="0" borderId="9" xfId="0" applyFont="1" applyFill="1" applyBorder="1" applyAlignment="1" applyProtection="1">
      <alignment horizontal="center"/>
    </xf>
    <xf numFmtId="0" fontId="14" fillId="0" borderId="11" xfId="0" applyFont="1" applyFill="1" applyBorder="1" applyAlignment="1" applyProtection="1">
      <alignment horizontal="center"/>
    </xf>
    <xf numFmtId="0" fontId="14" fillId="0" borderId="10" xfId="0" applyFont="1" applyFill="1" applyBorder="1" applyAlignment="1" applyProtection="1">
      <alignment horizontal="center"/>
    </xf>
    <xf numFmtId="0" fontId="0" fillId="0" borderId="11" xfId="0" applyBorder="1" applyAlignment="1">
      <alignment horizontal="center"/>
    </xf>
    <xf numFmtId="164" fontId="0" fillId="0" borderId="1" xfId="0" applyNumberFormat="1" applyFont="1" applyBorder="1" applyAlignment="1" applyProtection="1">
      <alignment horizontal="center"/>
      <protection locked="0"/>
    </xf>
    <xf numFmtId="164" fontId="0" fillId="0" borderId="2" xfId="0" applyNumberFormat="1" applyFont="1" applyBorder="1" applyAlignment="1" applyProtection="1">
      <alignment horizontal="center"/>
      <protection locked="0"/>
    </xf>
    <xf numFmtId="164" fontId="0" fillId="0" borderId="3" xfId="0" applyNumberFormat="1" applyFont="1" applyBorder="1" applyAlignment="1" applyProtection="1">
      <alignment horizontal="center"/>
      <protection locked="0"/>
    </xf>
    <xf numFmtId="4" fontId="6" fillId="0" borderId="9" xfId="0" applyNumberFormat="1" applyFont="1" applyBorder="1" applyAlignment="1" applyProtection="1">
      <alignment horizontal="left" wrapText="1"/>
    </xf>
    <xf numFmtId="4" fontId="6" fillId="0" borderId="10" xfId="0" applyNumberFormat="1" applyFont="1" applyBorder="1" applyAlignment="1" applyProtection="1">
      <alignment horizontal="left" wrapText="1"/>
    </xf>
    <xf numFmtId="4" fontId="6" fillId="0" borderId="11" xfId="0" applyNumberFormat="1" applyFont="1" applyBorder="1" applyAlignment="1" applyProtection="1">
      <alignment horizontal="left" wrapText="1"/>
    </xf>
    <xf numFmtId="2" fontId="6" fillId="0" borderId="9" xfId="1" applyNumberFormat="1" applyFont="1" applyBorder="1" applyAlignment="1" applyProtection="1">
      <alignment horizontal="center"/>
      <protection locked="0"/>
    </xf>
    <xf numFmtId="2" fontId="6" fillId="0" borderId="10" xfId="1" applyNumberFormat="1" applyFont="1" applyBorder="1" applyAlignment="1" applyProtection="1">
      <alignment horizontal="center"/>
      <protection locked="0"/>
    </xf>
    <xf numFmtId="2" fontId="6" fillId="0" borderId="11" xfId="1" applyNumberFormat="1" applyFont="1" applyBorder="1" applyAlignment="1" applyProtection="1">
      <alignment horizontal="center"/>
      <protection locked="0"/>
    </xf>
    <xf numFmtId="3" fontId="6" fillId="0" borderId="9" xfId="0" applyNumberFormat="1" applyFont="1" applyBorder="1" applyAlignment="1" applyProtection="1">
      <alignment horizontal="center"/>
      <protection locked="0"/>
    </xf>
    <xf numFmtId="3" fontId="6" fillId="0" borderId="10" xfId="0" applyNumberFormat="1" applyFont="1" applyBorder="1" applyAlignment="1" applyProtection="1">
      <alignment horizontal="center"/>
      <protection locked="0"/>
    </xf>
    <xf numFmtId="3" fontId="6" fillId="0" borderId="11" xfId="0" applyNumberFormat="1" applyFont="1" applyBorder="1" applyAlignment="1" applyProtection="1">
      <alignment horizontal="center"/>
      <protection locked="0"/>
    </xf>
    <xf numFmtId="0" fontId="6" fillId="0" borderId="9" xfId="0" applyFont="1" applyBorder="1" applyAlignment="1" applyProtection="1">
      <alignment horizontal="center"/>
      <protection locked="0"/>
    </xf>
    <xf numFmtId="0" fontId="6" fillId="0" borderId="10" xfId="0" applyFont="1" applyBorder="1" applyAlignment="1" applyProtection="1">
      <alignment horizontal="center"/>
      <protection locked="0"/>
    </xf>
    <xf numFmtId="0" fontId="6" fillId="0" borderId="11" xfId="0" applyFont="1" applyBorder="1" applyAlignment="1" applyProtection="1">
      <alignment horizontal="center"/>
      <protection locked="0"/>
    </xf>
    <xf numFmtId="3" fontId="6" fillId="0" borderId="4" xfId="0" applyNumberFormat="1" applyFont="1" applyBorder="1" applyAlignment="1" applyProtection="1">
      <alignment horizontal="center"/>
      <protection locked="0"/>
    </xf>
    <xf numFmtId="3" fontId="6" fillId="0" borderId="0" xfId="0" applyNumberFormat="1" applyFont="1" applyBorder="1" applyAlignment="1" applyProtection="1">
      <alignment horizontal="center"/>
      <protection locked="0"/>
    </xf>
    <xf numFmtId="3" fontId="6" fillId="0" borderId="5" xfId="0" applyNumberFormat="1" applyFont="1" applyBorder="1" applyAlignment="1" applyProtection="1">
      <alignment horizontal="center"/>
      <protection locked="0"/>
    </xf>
    <xf numFmtId="0" fontId="0" fillId="0" borderId="0" xfId="0" applyAlignment="1">
      <alignment horizontal="left" vertical="top" wrapText="1"/>
    </xf>
    <xf numFmtId="0" fontId="0" fillId="0" borderId="17" xfId="0" applyFont="1" applyBorder="1" applyAlignment="1">
      <alignment horizontal="left" vertical="top" wrapText="1"/>
    </xf>
    <xf numFmtId="0" fontId="0" fillId="0" borderId="18" xfId="0" applyFont="1" applyBorder="1" applyAlignment="1">
      <alignment horizontal="left" vertical="top"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0" xfId="0" applyFont="1" applyBorder="1" applyAlignment="1">
      <alignment horizontal="left" vertical="top" wrapText="1"/>
    </xf>
    <xf numFmtId="0" fontId="0" fillId="0" borderId="21" xfId="0" applyFont="1" applyBorder="1" applyAlignment="1">
      <alignment horizontal="left" vertical="top" wrapText="1"/>
    </xf>
    <xf numFmtId="0" fontId="0" fillId="0" borderId="22" xfId="0" applyFont="1" applyBorder="1" applyAlignment="1">
      <alignment horizontal="left" vertical="top" wrapText="1"/>
    </xf>
    <xf numFmtId="0" fontId="0" fillId="0" borderId="23" xfId="0" applyFont="1" applyBorder="1" applyAlignment="1">
      <alignment horizontal="left" vertical="top" wrapText="1"/>
    </xf>
    <xf numFmtId="0" fontId="0" fillId="0" borderId="25" xfId="0" applyFont="1" applyBorder="1" applyAlignment="1">
      <alignment horizontal="left" vertical="top" wrapText="1"/>
    </xf>
    <xf numFmtId="0" fontId="0" fillId="0" borderId="0" xfId="0" quotePrefix="1" applyAlignment="1">
      <alignment horizontal="left" wrapText="1"/>
    </xf>
    <xf numFmtId="0" fontId="0" fillId="0" borderId="0" xfId="0" applyFont="1" applyAlignment="1">
      <alignment horizontal="left" wrapText="1"/>
    </xf>
    <xf numFmtId="0" fontId="0" fillId="0" borderId="0" xfId="0" applyAlignment="1">
      <alignment horizontal="left" wrapText="1"/>
    </xf>
    <xf numFmtId="0" fontId="0" fillId="0" borderId="0" xfId="0" quotePrefix="1" applyAlignment="1">
      <alignment wrapText="1"/>
    </xf>
    <xf numFmtId="170" fontId="0" fillId="0" borderId="0" xfId="0" applyNumberFormat="1" applyFont="1" applyAlignment="1">
      <alignment horizontal="right"/>
    </xf>
    <xf numFmtId="170" fontId="0" fillId="0" borderId="0" xfId="0" applyNumberFormat="1" applyAlignment="1">
      <alignment horizontal="right"/>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0" xfId="0" applyFont="1" applyBorder="1" applyAlignment="1">
      <alignment horizontal="left"/>
    </xf>
    <xf numFmtId="0" fontId="0" fillId="0" borderId="18" xfId="0" applyFont="1" applyBorder="1" applyAlignment="1">
      <alignment horizontal="left" vertical="top"/>
    </xf>
    <xf numFmtId="0" fontId="0" fillId="0" borderId="19" xfId="0" applyFont="1" applyBorder="1" applyAlignment="1">
      <alignment horizontal="left" vertical="top"/>
    </xf>
    <xf numFmtId="0" fontId="0" fillId="0" borderId="20" xfId="0" applyFont="1" applyBorder="1" applyAlignment="1">
      <alignment horizontal="left" vertical="top"/>
    </xf>
    <xf numFmtId="0" fontId="0" fillId="0" borderId="0" xfId="0" applyFont="1" applyBorder="1" applyAlignment="1">
      <alignment horizontal="left" vertical="top"/>
    </xf>
    <xf numFmtId="0" fontId="0" fillId="0" borderId="21" xfId="0" applyFont="1" applyBorder="1" applyAlignment="1">
      <alignment horizontal="left" vertical="top"/>
    </xf>
    <xf numFmtId="0" fontId="0" fillId="0" borderId="22" xfId="0" applyFont="1" applyBorder="1" applyAlignment="1">
      <alignment horizontal="left" vertical="top"/>
    </xf>
    <xf numFmtId="0" fontId="0" fillId="0" borderId="23" xfId="0" applyFont="1" applyBorder="1" applyAlignment="1">
      <alignment horizontal="left" vertical="top"/>
    </xf>
    <xf numFmtId="0" fontId="0" fillId="0" borderId="25" xfId="0" applyFont="1" applyBorder="1" applyAlignment="1">
      <alignment horizontal="left" vertical="top"/>
    </xf>
    <xf numFmtId="0" fontId="29" fillId="0" borderId="12" xfId="0" applyFont="1" applyBorder="1" applyAlignment="1">
      <alignment horizontal="center" vertical="center"/>
    </xf>
    <xf numFmtId="0" fontId="29" fillId="0" borderId="47" xfId="0" applyFont="1" applyBorder="1" applyAlignment="1">
      <alignment horizontal="center" vertical="center"/>
    </xf>
    <xf numFmtId="0" fontId="29" fillId="0" borderId="48" xfId="0" applyFont="1" applyBorder="1" applyAlignment="1">
      <alignment horizontal="center" vertical="center"/>
    </xf>
    <xf numFmtId="0" fontId="29" fillId="0" borderId="13" xfId="0" applyFont="1" applyBorder="1" applyAlignment="1">
      <alignment horizontal="center" vertical="center"/>
    </xf>
    <xf numFmtId="0" fontId="29" fillId="0" borderId="12" xfId="0" applyFont="1" applyBorder="1" applyAlignment="1">
      <alignment horizontal="right" vertical="center"/>
    </xf>
    <xf numFmtId="0" fontId="29" fillId="0" borderId="14" xfId="0" applyFont="1" applyBorder="1" applyAlignment="1">
      <alignment horizontal="right" vertical="center"/>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5" xfId="0" applyBorder="1" applyAlignment="1">
      <alignment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5" xfId="0" applyBorder="1" applyAlignment="1">
      <alignment horizontal="left" vertical="top" wrapText="1"/>
    </xf>
    <xf numFmtId="0" fontId="2" fillId="0" borderId="0" xfId="0" applyFont="1" applyAlignment="1">
      <alignment horizontal="center" wrapText="1"/>
    </xf>
  </cellXfs>
  <cellStyles count="4">
    <cellStyle name="Hyperlink" xfId="2" builtinId="8"/>
    <cellStyle name="Procent" xfId="1" builtinId="5"/>
    <cellStyle name="Standaard" xfId="0" builtinId="0"/>
    <cellStyle name="Valuta" xfId="3" builtinId="4"/>
  </cellStyles>
  <dxfs count="24">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7030A0"/>
        </patternFill>
      </fill>
    </dxf>
    <dxf>
      <fill>
        <patternFill>
          <bgColor rgb="FFFF0000"/>
        </patternFill>
      </fill>
    </dxf>
    <dxf>
      <font>
        <color rgb="FF9C0006"/>
      </font>
      <fill>
        <patternFill>
          <bgColor rgb="FFFFC7CE"/>
        </patternFill>
      </fill>
    </dxf>
    <dxf>
      <fill>
        <patternFill>
          <bgColor rgb="FFFF0000"/>
        </patternFill>
      </fill>
    </dxf>
    <dxf>
      <fill>
        <patternFill>
          <bgColor rgb="FF7030A0"/>
        </patternFill>
      </fill>
    </dxf>
    <dxf>
      <fill>
        <patternFill>
          <bgColor theme="1"/>
        </patternFill>
      </fill>
    </dxf>
    <dxf>
      <fill>
        <patternFill>
          <bgColor rgb="FFFF0000"/>
        </patternFill>
      </fill>
    </dxf>
    <dxf>
      <font>
        <strike val="0"/>
      </font>
      <fill>
        <patternFill patternType="lightUp">
          <bgColor theme="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7030A0"/>
        </patternFill>
      </fill>
    </dxf>
    <dxf>
      <fill>
        <patternFill>
          <bgColor rgb="FFFF0000"/>
        </patternFill>
      </fill>
    </dxf>
    <dxf>
      <font>
        <color rgb="FF9C0006"/>
      </font>
      <fill>
        <patternFill>
          <bgColor rgb="FFFFC7CE"/>
        </patternFill>
      </fill>
    </dxf>
    <dxf>
      <fill>
        <patternFill>
          <bgColor rgb="FFFF0000"/>
        </patternFill>
      </fill>
    </dxf>
    <dxf>
      <fill>
        <patternFill>
          <bgColor rgb="FF7030A0"/>
        </patternFill>
      </fill>
    </dxf>
    <dxf>
      <fill>
        <patternFill>
          <bgColor theme="1"/>
        </patternFill>
      </fill>
    </dxf>
    <dxf>
      <fill>
        <patternFill>
          <bgColor rgb="FFFF0000"/>
        </patternFill>
      </fill>
    </dxf>
    <dxf>
      <font>
        <strike val="0"/>
      </font>
      <fill>
        <patternFill patternType="lightUp">
          <bgColor theme="0"/>
        </patternFill>
      </fill>
    </dxf>
  </dxfs>
  <tableStyles count="0" defaultTableStyle="TableStyleMedium2" defaultPivotStyle="PivotStyleLight16"/>
  <colors>
    <mruColors>
      <color rgb="FF2F2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Zorg-en-gezondheid-finaal-2014">
      <a:dk1>
        <a:srgbClr val="2F2F2F"/>
      </a:dk1>
      <a:lt1>
        <a:sysClr val="window" lastClr="FFFFFF"/>
      </a:lt1>
      <a:dk2>
        <a:srgbClr val="147178"/>
      </a:dk2>
      <a:lt2>
        <a:srgbClr val="E4E4E4"/>
      </a:lt2>
      <a:accent1>
        <a:srgbClr val="2B979D"/>
      </a:accent1>
      <a:accent2>
        <a:srgbClr val="A3CC00"/>
      </a:accent2>
      <a:accent3>
        <a:srgbClr val="219FD5"/>
      </a:accent3>
      <a:accent4>
        <a:srgbClr val="6F8B00"/>
      </a:accent4>
      <a:accent5>
        <a:srgbClr val="1B7EA9"/>
      </a:accent5>
      <a:accent6>
        <a:srgbClr val="39B9BE"/>
      </a:accent6>
      <a:hlink>
        <a:srgbClr val="2F2F2F"/>
      </a:hlink>
      <a:folHlink>
        <a:srgbClr val="2F2F2F"/>
      </a:folHlink>
    </a:clrScheme>
    <a:fontScheme name="Composite">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prijzen@zorg-en-gezondheid.b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file:///C:\Users\cousaech\AppData\Local\Microsoft\Windows\Temporary%20Internet%20Files\Content.Outlook\2L37DSZO\Prijzenformulier%20infrastructuurforfait_20170306.xlsx"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I5" sqref="I5"/>
    </sheetView>
  </sheetViews>
  <sheetFormatPr defaultRowHeight="15" x14ac:dyDescent="0.25"/>
  <cols>
    <col min="7" max="7" width="15.85546875" bestFit="1" customWidth="1"/>
    <col min="9" max="9" width="15.85546875" bestFit="1" customWidth="1"/>
  </cols>
  <sheetData>
    <row r="1" spans="1:9" x14ac:dyDescent="0.25">
      <c r="A1" s="1" t="s">
        <v>179</v>
      </c>
    </row>
    <row r="2" spans="1:9" ht="15.75" thickBot="1" x14ac:dyDescent="0.3"/>
    <row r="3" spans="1:9" ht="15.75" thickBot="1" x14ac:dyDescent="0.3">
      <c r="B3" t="s">
        <v>183</v>
      </c>
      <c r="I3" s="184" t="s">
        <v>184</v>
      </c>
    </row>
    <row r="4" spans="1:9" ht="15.75" thickBot="1" x14ac:dyDescent="0.3"/>
    <row r="5" spans="1:9" ht="15.75" thickBot="1" x14ac:dyDescent="0.3">
      <c r="B5" s="141" t="s">
        <v>185</v>
      </c>
      <c r="I5" s="185" t="s">
        <v>186</v>
      </c>
    </row>
    <row r="7" spans="1:9" x14ac:dyDescent="0.25">
      <c r="B7" s="141" t="s">
        <v>251</v>
      </c>
      <c r="I7" s="183" t="s">
        <v>259</v>
      </c>
    </row>
  </sheetData>
  <hyperlinks>
    <hyperlink ref="I7" r:id="rId1"/>
    <hyperlink ref="I3" location="'Formulier forfait'!A1" display="Formulier forfait"/>
    <hyperlink ref="I5" location="Uitleg!A1" display="Uitleg"/>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59"/>
  <sheetViews>
    <sheetView tabSelected="1" zoomScale="82" zoomScaleNormal="82" workbookViewId="0">
      <pane ySplit="3" topLeftCell="A4" activePane="bottomLeft" state="frozen"/>
      <selection pane="bottomLeft" activeCell="E110" sqref="E110:N110"/>
    </sheetView>
  </sheetViews>
  <sheetFormatPr defaultRowHeight="15" x14ac:dyDescent="0.25"/>
  <cols>
    <col min="1" max="1" width="3.7109375" style="13" customWidth="1"/>
    <col min="2" max="2" width="9.42578125" style="13" bestFit="1" customWidth="1"/>
    <col min="3" max="3" width="11.42578125" style="13" customWidth="1"/>
    <col min="4" max="4" width="41.5703125" style="13" customWidth="1"/>
    <col min="5" max="5" width="19" style="13" customWidth="1"/>
    <col min="6" max="6" width="22.28515625" style="13" customWidth="1"/>
    <col min="7" max="7" width="26.42578125" style="13" customWidth="1"/>
    <col min="8" max="8" width="17.85546875" style="13" customWidth="1"/>
    <col min="9" max="9" width="15.42578125" style="13" bestFit="1" customWidth="1"/>
    <col min="10" max="10" width="21.5703125" style="13" customWidth="1"/>
    <col min="11" max="11" width="14.140625" style="13" customWidth="1"/>
    <col min="12" max="12" width="14.85546875" style="13" customWidth="1"/>
    <col min="13" max="13" width="31.7109375" style="13" bestFit="1" customWidth="1"/>
    <col min="14" max="14" width="24.140625" style="13" customWidth="1"/>
    <col min="15" max="15" width="29.5703125" style="13" hidden="1" customWidth="1"/>
    <col min="16" max="16" width="26.85546875" style="13" hidden="1" customWidth="1"/>
    <col min="17" max="17" width="21.5703125" style="13" hidden="1" customWidth="1"/>
    <col min="18" max="18" width="23.85546875" style="13" hidden="1" customWidth="1"/>
    <col min="19" max="19" width="59" style="13" hidden="1" customWidth="1"/>
    <col min="20" max="20" width="60.5703125" style="13" customWidth="1"/>
    <col min="21" max="21" width="49.42578125" style="13" customWidth="1"/>
    <col min="22" max="22" width="45.5703125" style="13" customWidth="1"/>
    <col min="23" max="23" width="37.28515625" style="13" customWidth="1"/>
    <col min="24" max="24" width="35.140625" style="13" customWidth="1"/>
    <col min="25" max="25" width="30.42578125" style="13" customWidth="1"/>
    <col min="26" max="26" width="5.7109375" style="13" customWidth="1"/>
    <col min="27" max="27" width="8" style="13" customWidth="1"/>
    <col min="28" max="28" width="8.7109375" style="13" bestFit="1" customWidth="1"/>
    <col min="29" max="29" width="25.85546875" style="13" customWidth="1"/>
    <col min="30" max="30" width="19.42578125" style="13" customWidth="1"/>
    <col min="31" max="31" width="9.42578125" style="13" customWidth="1"/>
    <col min="32" max="32" width="14.140625" style="13" customWidth="1"/>
    <col min="33" max="33" width="3.28515625" style="13" bestFit="1" customWidth="1"/>
    <col min="34" max="16384" width="9.140625" style="13"/>
  </cols>
  <sheetData>
    <row r="1" spans="1:22" s="43" customFormat="1" ht="32.25" customHeight="1" x14ac:dyDescent="0.5">
      <c r="A1" s="305" t="s">
        <v>261</v>
      </c>
      <c r="B1" s="306"/>
      <c r="C1" s="306"/>
      <c r="D1" s="306"/>
      <c r="E1" s="306"/>
      <c r="F1" s="306"/>
      <c r="G1" s="306"/>
      <c r="H1" s="306"/>
      <c r="I1" s="306"/>
      <c r="J1" s="306"/>
      <c r="K1" s="306"/>
      <c r="L1" s="306"/>
      <c r="M1" s="306"/>
      <c r="N1" s="306"/>
      <c r="O1" s="186"/>
      <c r="P1" s="3"/>
      <c r="Q1" s="3"/>
      <c r="R1" s="3"/>
      <c r="S1" s="3"/>
      <c r="T1" s="3"/>
      <c r="U1" s="3"/>
      <c r="V1" s="3"/>
    </row>
    <row r="2" spans="1:22" ht="19.5" thickBot="1" x14ac:dyDescent="0.35">
      <c r="A2" s="127"/>
      <c r="B2" s="127"/>
      <c r="C2" s="127"/>
      <c r="D2" s="140"/>
      <c r="E2" s="140"/>
      <c r="F2" s="140"/>
      <c r="G2" s="140"/>
      <c r="H2" s="140"/>
      <c r="I2" s="140"/>
      <c r="J2" s="140"/>
      <c r="K2" s="140"/>
      <c r="L2" s="140"/>
      <c r="M2" s="140"/>
      <c r="N2" s="140"/>
      <c r="O2" s="18"/>
      <c r="P2" s="27"/>
      <c r="Q2" s="27"/>
      <c r="R2" s="27"/>
      <c r="S2" s="27"/>
      <c r="T2" s="27"/>
      <c r="U2" s="27"/>
      <c r="V2" s="27"/>
    </row>
    <row r="3" spans="1:22" ht="21.75" thickBot="1" x14ac:dyDescent="0.4">
      <c r="A3" s="307" t="s">
        <v>180</v>
      </c>
      <c r="B3" s="308" t="s">
        <v>180</v>
      </c>
      <c r="C3" s="308"/>
      <c r="D3" s="142" t="s">
        <v>181</v>
      </c>
      <c r="E3" s="142" t="s">
        <v>186</v>
      </c>
      <c r="F3" s="142" t="s">
        <v>182</v>
      </c>
      <c r="G3" s="127"/>
      <c r="H3" s="180"/>
      <c r="I3" s="180"/>
      <c r="J3" s="180"/>
      <c r="K3" s="180"/>
      <c r="L3" s="180"/>
      <c r="M3" s="180"/>
      <c r="N3" s="180"/>
      <c r="O3" s="18"/>
      <c r="P3" s="27"/>
      <c r="Q3" s="27"/>
      <c r="R3" s="27"/>
      <c r="S3" s="27"/>
      <c r="T3" s="27"/>
      <c r="U3" s="27"/>
      <c r="V3" s="27"/>
    </row>
    <row r="4" spans="1:22" ht="18.75" x14ac:dyDescent="0.3">
      <c r="A4" s="127"/>
      <c r="B4" s="127"/>
      <c r="C4" s="127"/>
      <c r="D4" s="127"/>
      <c r="E4" s="127"/>
      <c r="F4" s="127"/>
      <c r="G4" s="127"/>
      <c r="H4" s="127"/>
      <c r="I4" s="127"/>
      <c r="J4" s="127"/>
      <c r="K4" s="127"/>
      <c r="L4" s="127"/>
      <c r="M4" s="127"/>
      <c r="N4" s="127"/>
      <c r="O4" s="18"/>
      <c r="P4" s="27"/>
      <c r="Q4" s="27"/>
      <c r="R4" s="27"/>
      <c r="S4" s="27"/>
      <c r="T4" s="27"/>
      <c r="U4" s="27"/>
      <c r="V4" s="27"/>
    </row>
    <row r="5" spans="1:22" x14ac:dyDescent="0.25">
      <c r="A5" s="309" t="s">
        <v>0</v>
      </c>
      <c r="B5" s="310"/>
      <c r="C5" s="310"/>
      <c r="D5" s="310"/>
      <c r="E5" s="310"/>
      <c r="F5" s="310"/>
      <c r="G5" s="310"/>
      <c r="H5" s="310"/>
      <c r="I5" s="310"/>
      <c r="J5" s="310"/>
      <c r="K5" s="310"/>
      <c r="L5" s="310"/>
      <c r="M5" s="310"/>
      <c r="N5" s="310"/>
      <c r="O5" s="27"/>
      <c r="P5" s="27"/>
      <c r="Q5" s="27"/>
      <c r="R5" s="27"/>
      <c r="S5" s="27"/>
      <c r="T5" s="27"/>
      <c r="U5" s="27"/>
      <c r="V5" s="27"/>
    </row>
    <row r="6" spans="1:22" x14ac:dyDescent="0.25">
      <c r="A6" s="311"/>
      <c r="B6" s="27"/>
      <c r="C6" s="27"/>
      <c r="D6" s="27"/>
      <c r="E6" s="27"/>
      <c r="F6" s="27"/>
      <c r="G6" s="27"/>
      <c r="H6" s="27"/>
      <c r="I6" s="27"/>
      <c r="J6" s="27"/>
      <c r="K6" s="27"/>
      <c r="L6" s="27"/>
      <c r="M6" s="27"/>
      <c r="N6" s="27"/>
      <c r="O6" s="27"/>
      <c r="P6" s="27"/>
      <c r="Q6" s="27"/>
      <c r="R6" s="27"/>
      <c r="S6" s="27"/>
      <c r="T6" s="27"/>
      <c r="U6" s="27"/>
      <c r="V6" s="27"/>
    </row>
    <row r="7" spans="1:22" x14ac:dyDescent="0.25">
      <c r="A7" s="312"/>
      <c r="B7" s="299" t="s">
        <v>10</v>
      </c>
      <c r="C7" s="300"/>
      <c r="D7" s="300"/>
      <c r="E7" s="300"/>
      <c r="F7" s="301"/>
      <c r="G7" s="302"/>
      <c r="H7" s="302"/>
      <c r="I7" s="302"/>
      <c r="J7" s="302"/>
      <c r="K7" s="302"/>
      <c r="L7" s="302"/>
      <c r="M7" s="302"/>
      <c r="N7" s="303"/>
      <c r="O7" s="27"/>
      <c r="P7" s="27"/>
      <c r="Q7" s="27"/>
      <c r="R7" s="27"/>
      <c r="S7" s="27"/>
      <c r="T7" s="27"/>
      <c r="U7" s="27"/>
      <c r="V7" s="27"/>
    </row>
    <row r="8" spans="1:22" x14ac:dyDescent="0.25">
      <c r="A8" s="312"/>
      <c r="B8" s="299" t="s">
        <v>11</v>
      </c>
      <c r="C8" s="300"/>
      <c r="D8" s="300"/>
      <c r="E8" s="300"/>
      <c r="F8" s="315"/>
      <c r="G8" s="315"/>
      <c r="H8" s="315"/>
      <c r="I8" s="315"/>
      <c r="J8" s="315"/>
      <c r="K8" s="315"/>
      <c r="L8" s="315"/>
      <c r="M8" s="315"/>
      <c r="N8" s="315"/>
      <c r="O8" s="27"/>
      <c r="P8" s="27"/>
      <c r="Q8" s="27"/>
      <c r="R8" s="27"/>
      <c r="S8" s="27"/>
      <c r="T8" s="27"/>
      <c r="U8" s="27"/>
      <c r="V8" s="27"/>
    </row>
    <row r="9" spans="1:22" x14ac:dyDescent="0.25">
      <c r="A9" s="313"/>
      <c r="B9" s="299" t="s">
        <v>12</v>
      </c>
      <c r="C9" s="300"/>
      <c r="D9" s="300"/>
      <c r="E9" s="300"/>
      <c r="F9" s="301"/>
      <c r="G9" s="302"/>
      <c r="H9" s="302"/>
      <c r="I9" s="302"/>
      <c r="J9" s="302"/>
      <c r="K9" s="302"/>
      <c r="L9" s="302"/>
      <c r="M9" s="302"/>
      <c r="N9" s="303"/>
      <c r="O9" s="27"/>
      <c r="P9" s="27"/>
      <c r="Q9" s="27"/>
      <c r="R9" s="27"/>
      <c r="S9" s="27"/>
      <c r="T9" s="27"/>
      <c r="U9" s="27"/>
      <c r="V9" s="27"/>
    </row>
    <row r="10" spans="1:22" x14ac:dyDescent="0.25">
      <c r="A10" s="313"/>
      <c r="B10" s="299" t="s">
        <v>13</v>
      </c>
      <c r="C10" s="300"/>
      <c r="D10" s="300"/>
      <c r="E10" s="300"/>
      <c r="F10" s="301"/>
      <c r="G10" s="302"/>
      <c r="H10" s="302"/>
      <c r="I10" s="302"/>
      <c r="J10" s="302"/>
      <c r="K10" s="302"/>
      <c r="L10" s="302"/>
      <c r="M10" s="302"/>
      <c r="N10" s="303"/>
      <c r="O10" s="27"/>
      <c r="P10" s="27"/>
      <c r="Q10" s="27"/>
      <c r="R10" s="27"/>
      <c r="S10" s="27"/>
      <c r="T10" s="27"/>
      <c r="U10" s="27"/>
      <c r="V10" s="27"/>
    </row>
    <row r="11" spans="1:22" x14ac:dyDescent="0.25">
      <c r="A11" s="313"/>
      <c r="B11" s="299" t="s">
        <v>1</v>
      </c>
      <c r="C11" s="300"/>
      <c r="D11" s="300"/>
      <c r="E11" s="300"/>
      <c r="F11" s="301"/>
      <c r="G11" s="302"/>
      <c r="H11" s="302"/>
      <c r="I11" s="302"/>
      <c r="J11" s="302"/>
      <c r="K11" s="302"/>
      <c r="L11" s="302"/>
      <c r="M11" s="302"/>
      <c r="N11" s="303"/>
      <c r="O11" s="27"/>
      <c r="P11" s="27"/>
      <c r="Q11" s="27"/>
      <c r="R11" s="27"/>
      <c r="S11" s="27"/>
      <c r="T11" s="27"/>
      <c r="U11" s="27"/>
      <c r="V11" s="27"/>
    </row>
    <row r="12" spans="1:22" x14ac:dyDescent="0.25">
      <c r="A12" s="313"/>
      <c r="B12" s="299" t="s">
        <v>8</v>
      </c>
      <c r="C12" s="300"/>
      <c r="D12" s="300"/>
      <c r="E12" s="300"/>
      <c r="F12" s="304"/>
      <c r="G12" s="302"/>
      <c r="H12" s="302"/>
      <c r="I12" s="302"/>
      <c r="J12" s="302"/>
      <c r="K12" s="302"/>
      <c r="L12" s="302"/>
      <c r="M12" s="302"/>
      <c r="N12" s="303"/>
      <c r="O12" s="27"/>
      <c r="P12" s="27"/>
      <c r="Q12" s="27"/>
      <c r="R12" s="27" t="s">
        <v>22</v>
      </c>
      <c r="S12" s="27"/>
      <c r="T12" s="27"/>
      <c r="U12" s="27"/>
      <c r="V12" s="27"/>
    </row>
    <row r="13" spans="1:22" x14ac:dyDescent="0.25">
      <c r="A13" s="313"/>
      <c r="B13" s="299" t="s">
        <v>189</v>
      </c>
      <c r="C13" s="300"/>
      <c r="D13" s="300"/>
      <c r="E13" s="300"/>
      <c r="F13" s="326"/>
      <c r="G13" s="327"/>
      <c r="H13" s="327"/>
      <c r="I13" s="327"/>
      <c r="J13" s="327"/>
      <c r="K13" s="327"/>
      <c r="L13" s="327"/>
      <c r="M13" s="327"/>
      <c r="N13" s="328"/>
      <c r="O13" s="27"/>
      <c r="P13" s="27"/>
      <c r="Q13" s="27"/>
      <c r="R13" s="27" t="s">
        <v>23</v>
      </c>
      <c r="S13" s="27"/>
      <c r="T13" s="27"/>
      <c r="U13" s="27"/>
      <c r="V13" s="27"/>
    </row>
    <row r="14" spans="1:22" x14ac:dyDescent="0.25">
      <c r="A14" s="313"/>
      <c r="B14" s="299" t="s">
        <v>188</v>
      </c>
      <c r="C14" s="329"/>
      <c r="D14" s="329"/>
      <c r="E14" s="330"/>
      <c r="F14" s="331"/>
      <c r="G14" s="302"/>
      <c r="H14" s="302"/>
      <c r="I14" s="302"/>
      <c r="J14" s="302"/>
      <c r="K14" s="302"/>
      <c r="L14" s="302"/>
      <c r="M14" s="302"/>
      <c r="N14" s="303"/>
      <c r="O14" s="27"/>
      <c r="P14" s="27"/>
      <c r="Q14" s="27"/>
      <c r="R14" s="13" t="s">
        <v>27</v>
      </c>
      <c r="S14" s="27"/>
      <c r="T14" s="27"/>
      <c r="U14" s="27"/>
      <c r="V14" s="27"/>
    </row>
    <row r="15" spans="1:22" x14ac:dyDescent="0.25">
      <c r="A15" s="313"/>
      <c r="B15" s="299" t="s">
        <v>187</v>
      </c>
      <c r="C15" s="300"/>
      <c r="D15" s="300"/>
      <c r="E15" s="300"/>
      <c r="F15" s="301"/>
      <c r="G15" s="302"/>
      <c r="H15" s="302"/>
      <c r="I15" s="302"/>
      <c r="J15" s="302"/>
      <c r="K15" s="302"/>
      <c r="L15" s="302"/>
      <c r="M15" s="302"/>
      <c r="N15" s="303"/>
      <c r="O15" s="27"/>
      <c r="P15" s="27"/>
      <c r="Q15" s="27"/>
      <c r="R15" s="27" t="s">
        <v>24</v>
      </c>
      <c r="S15" s="27"/>
      <c r="T15" s="3" t="str">
        <f>IF(LEN(ondernemingsnummer)&lt;&gt;9,"Een ondernemeningsnummer telt 9 cijfers","")</f>
        <v>Een ondernemeningsnummer telt 9 cijfers</v>
      </c>
      <c r="U15" s="27"/>
      <c r="V15" s="27"/>
    </row>
    <row r="16" spans="1:22" x14ac:dyDescent="0.25">
      <c r="A16" s="313"/>
      <c r="B16" s="299" t="s">
        <v>9</v>
      </c>
      <c r="C16" s="300"/>
      <c r="D16" s="300"/>
      <c r="E16" s="300"/>
      <c r="F16" s="301"/>
      <c r="G16" s="302"/>
      <c r="H16" s="302"/>
      <c r="I16" s="302"/>
      <c r="J16" s="302"/>
      <c r="K16" s="302"/>
      <c r="L16" s="302"/>
      <c r="M16" s="302"/>
      <c r="N16" s="303"/>
      <c r="O16" s="27"/>
      <c r="P16" s="27"/>
      <c r="Q16" s="27"/>
      <c r="R16" s="27" t="s">
        <v>25</v>
      </c>
      <c r="S16" s="27"/>
      <c r="T16" s="27"/>
      <c r="U16" s="27"/>
      <c r="V16" s="27"/>
    </row>
    <row r="17" spans="1:22" x14ac:dyDescent="0.25">
      <c r="A17" s="314"/>
      <c r="B17" s="27"/>
      <c r="C17" s="27"/>
      <c r="D17" s="27"/>
      <c r="E17" s="27"/>
      <c r="F17" s="27"/>
      <c r="G17" s="27"/>
      <c r="H17" s="27"/>
      <c r="I17" s="27"/>
      <c r="J17" s="27"/>
      <c r="K17" s="27"/>
      <c r="L17" s="27"/>
      <c r="M17" s="27"/>
      <c r="N17" s="27"/>
      <c r="O17" s="27"/>
      <c r="P17" s="27"/>
      <c r="Q17" s="27"/>
      <c r="R17" s="27" t="s">
        <v>26</v>
      </c>
      <c r="S17" s="27"/>
      <c r="T17" s="27"/>
      <c r="U17" s="27"/>
      <c r="V17" s="27"/>
    </row>
    <row r="18" spans="1:22" x14ac:dyDescent="0.25">
      <c r="A18" s="164" t="s">
        <v>2</v>
      </c>
      <c r="B18" s="24"/>
      <c r="C18" s="24"/>
      <c r="D18" s="24"/>
      <c r="E18" s="24"/>
      <c r="F18" s="24"/>
      <c r="G18" s="2"/>
      <c r="H18" s="2"/>
      <c r="I18" s="2"/>
      <c r="J18" s="2"/>
      <c r="K18" s="2"/>
      <c r="L18" s="2"/>
      <c r="M18" s="2"/>
      <c r="N18" s="2"/>
      <c r="O18" s="27"/>
      <c r="P18" s="27"/>
      <c r="Q18" s="27"/>
      <c r="R18" s="27" t="s">
        <v>29</v>
      </c>
      <c r="S18" s="27"/>
      <c r="T18" s="27"/>
      <c r="U18" s="27"/>
      <c r="V18" s="27"/>
    </row>
    <row r="19" spans="1:22" ht="15.75" thickBot="1" x14ac:dyDescent="0.3">
      <c r="A19" s="165"/>
      <c r="B19" s="27"/>
      <c r="C19" s="27"/>
      <c r="D19" s="27"/>
      <c r="E19" s="27"/>
      <c r="F19" s="27"/>
      <c r="G19" s="25"/>
      <c r="H19" s="27"/>
      <c r="I19" s="27"/>
      <c r="J19" s="27"/>
      <c r="K19" s="27"/>
      <c r="L19" s="27"/>
      <c r="M19" s="27"/>
      <c r="N19" s="27"/>
      <c r="O19" s="27"/>
      <c r="P19" s="27"/>
      <c r="Q19" s="27"/>
      <c r="R19" s="27" t="s">
        <v>30</v>
      </c>
      <c r="S19" s="27"/>
      <c r="T19" s="27"/>
      <c r="U19" s="27"/>
      <c r="V19" s="27"/>
    </row>
    <row r="20" spans="1:22" ht="15.75" thickBot="1" x14ac:dyDescent="0.3">
      <c r="A20" s="167"/>
      <c r="B20" s="316" t="s">
        <v>7</v>
      </c>
      <c r="C20" s="317"/>
      <c r="D20" s="318"/>
      <c r="E20" s="319" t="s">
        <v>23</v>
      </c>
      <c r="F20" s="320"/>
      <c r="G20" s="14"/>
      <c r="H20" s="321"/>
      <c r="I20" s="322"/>
      <c r="J20" s="322"/>
      <c r="K20" s="323"/>
      <c r="L20" s="3" t="s">
        <v>190</v>
      </c>
      <c r="M20" s="3"/>
      <c r="N20" s="27"/>
      <c r="O20" s="27"/>
      <c r="P20" s="27"/>
      <c r="Q20" s="27"/>
      <c r="R20" s="27" t="s">
        <v>48</v>
      </c>
      <c r="S20" s="27"/>
      <c r="T20" s="27"/>
      <c r="U20" s="27"/>
      <c r="V20" s="27"/>
    </row>
    <row r="21" spans="1:22" x14ac:dyDescent="0.25">
      <c r="A21" s="167"/>
      <c r="B21" s="34"/>
      <c r="C21" s="34"/>
      <c r="D21" s="34"/>
      <c r="E21" s="29"/>
      <c r="F21" s="29"/>
      <c r="G21" s="14"/>
      <c r="H21" s="35"/>
      <c r="I21" s="35"/>
      <c r="J21" s="35"/>
      <c r="K21" s="35"/>
      <c r="L21" s="3" t="str">
        <f>IF(AND(rechtsvorm="Andere",H20=""),"U heeft voor andere gekozen, gelieve die rechtsvorm te specificeren in H20","")</f>
        <v/>
      </c>
      <c r="M21" s="3"/>
      <c r="N21" s="27"/>
      <c r="O21" s="27"/>
      <c r="P21" s="27"/>
      <c r="Q21" s="27"/>
      <c r="S21" s="27"/>
      <c r="T21" s="27"/>
      <c r="U21" s="27"/>
      <c r="V21" s="27"/>
    </row>
    <row r="22" spans="1:22" x14ac:dyDescent="0.25">
      <c r="A22" s="324" t="s">
        <v>64</v>
      </c>
      <c r="B22" s="325"/>
      <c r="C22" s="325"/>
      <c r="D22" s="325"/>
      <c r="E22" s="325"/>
      <c r="F22" s="325"/>
      <c r="G22" s="325"/>
      <c r="H22" s="325"/>
      <c r="I22" s="325"/>
      <c r="J22" s="325"/>
      <c r="K22" s="325"/>
      <c r="L22" s="325"/>
      <c r="M22" s="325"/>
      <c r="N22" s="325"/>
      <c r="O22" s="27"/>
      <c r="P22" s="27"/>
      <c r="Q22" s="27"/>
      <c r="R22" s="27"/>
      <c r="S22" s="27"/>
      <c r="T22" s="27"/>
      <c r="U22" s="27"/>
      <c r="V22" s="27"/>
    </row>
    <row r="23" spans="1:22" x14ac:dyDescent="0.25">
      <c r="A23" s="167"/>
      <c r="B23" s="34"/>
      <c r="C23" s="34"/>
      <c r="D23" s="34"/>
      <c r="E23" s="29"/>
      <c r="F23" s="29"/>
      <c r="G23" s="14"/>
      <c r="H23" s="35"/>
      <c r="I23" s="35"/>
      <c r="J23" s="35"/>
      <c r="K23" s="35"/>
      <c r="L23" s="27"/>
      <c r="M23" s="3"/>
      <c r="N23" s="27"/>
      <c r="O23" s="27"/>
      <c r="P23" s="27"/>
      <c r="Q23" s="27"/>
      <c r="R23" s="27"/>
      <c r="S23" s="27"/>
      <c r="T23" s="27"/>
      <c r="U23" s="27"/>
      <c r="V23" s="27"/>
    </row>
    <row r="24" spans="1:22" x14ac:dyDescent="0.25">
      <c r="A24" s="167"/>
      <c r="B24" s="341" t="s">
        <v>4</v>
      </c>
      <c r="C24" s="341"/>
      <c r="D24" s="341"/>
      <c r="E24" s="341"/>
      <c r="F24" s="341"/>
      <c r="G24" s="341"/>
      <c r="H24" s="341"/>
      <c r="I24" s="341"/>
      <c r="J24" s="341"/>
      <c r="K24" s="341"/>
      <c r="L24" s="341"/>
      <c r="M24" s="341"/>
      <c r="N24" s="341"/>
      <c r="O24" s="27"/>
      <c r="P24" s="27"/>
      <c r="Q24" s="27"/>
      <c r="R24" s="27"/>
      <c r="S24" s="27"/>
      <c r="T24" s="27"/>
      <c r="U24" s="27"/>
      <c r="V24" s="27"/>
    </row>
    <row r="25" spans="1:22" ht="16.5" customHeight="1" x14ac:dyDescent="0.25">
      <c r="A25" s="167"/>
      <c r="B25" s="169"/>
      <c r="C25" s="169"/>
      <c r="D25" s="169"/>
      <c r="E25" s="169"/>
      <c r="F25" s="169"/>
      <c r="G25" s="169"/>
      <c r="H25" s="169"/>
      <c r="I25" s="169"/>
      <c r="J25" s="169"/>
      <c r="K25" s="169"/>
      <c r="L25" s="169"/>
      <c r="M25" s="169"/>
      <c r="N25" s="169"/>
      <c r="O25" s="27"/>
      <c r="P25" s="27"/>
      <c r="Q25" s="27"/>
      <c r="R25" s="27"/>
      <c r="S25" s="27"/>
      <c r="T25" s="27"/>
      <c r="U25" s="27"/>
      <c r="V25" s="27"/>
    </row>
    <row r="26" spans="1:22" ht="16.5" customHeight="1" x14ac:dyDescent="0.25">
      <c r="A26" s="167"/>
      <c r="B26" s="339" t="s">
        <v>82</v>
      </c>
      <c r="C26" s="340"/>
      <c r="D26" s="340"/>
      <c r="E26" s="340"/>
      <c r="F26" s="340"/>
      <c r="G26" s="340"/>
      <c r="H26" s="340"/>
      <c r="I26" s="340"/>
      <c r="J26" s="340"/>
      <c r="K26" s="340"/>
      <c r="L26" s="340"/>
      <c r="M26" s="340"/>
      <c r="N26" s="340"/>
      <c r="O26" s="27"/>
      <c r="P26" s="27"/>
      <c r="Q26" s="27"/>
      <c r="R26" s="27"/>
      <c r="S26" s="27"/>
      <c r="T26" s="27"/>
      <c r="U26" s="27"/>
      <c r="V26" s="27"/>
    </row>
    <row r="27" spans="1:22" ht="16.5" customHeight="1" x14ac:dyDescent="0.25">
      <c r="A27" s="167"/>
      <c r="B27" s="169"/>
      <c r="C27" s="169"/>
      <c r="D27" s="169"/>
      <c r="E27" s="169"/>
      <c r="F27" s="169"/>
      <c r="G27" s="169"/>
      <c r="H27" s="169"/>
      <c r="I27" s="169"/>
      <c r="J27" s="169"/>
      <c r="K27" s="169"/>
      <c r="L27" s="169"/>
      <c r="M27" s="169"/>
      <c r="N27" s="169"/>
      <c r="O27" s="27"/>
      <c r="P27" s="27"/>
      <c r="Q27" s="27"/>
      <c r="R27" s="27"/>
      <c r="S27" s="27"/>
      <c r="T27" s="27"/>
      <c r="U27" s="27"/>
      <c r="V27" s="27"/>
    </row>
    <row r="28" spans="1:22" ht="16.5" customHeight="1" x14ac:dyDescent="0.25">
      <c r="A28" s="167"/>
      <c r="B28" s="342" t="s">
        <v>267</v>
      </c>
      <c r="C28" s="343"/>
      <c r="D28" s="343"/>
      <c r="E28" s="343"/>
      <c r="F28" s="343"/>
      <c r="G28" s="343"/>
      <c r="H28" s="343"/>
      <c r="I28" s="343"/>
      <c r="J28" s="343"/>
      <c r="K28" s="343"/>
      <c r="L28" s="343"/>
      <c r="M28" s="344"/>
      <c r="N28" s="169"/>
      <c r="O28" s="27"/>
      <c r="P28" s="27"/>
      <c r="Q28" s="27"/>
      <c r="R28" s="27"/>
      <c r="S28" s="27"/>
      <c r="T28" s="27"/>
      <c r="U28" s="27"/>
      <c r="V28" s="27"/>
    </row>
    <row r="29" spans="1:22" ht="16.5" customHeight="1" x14ac:dyDescent="0.25">
      <c r="A29" s="167"/>
      <c r="B29" s="345"/>
      <c r="C29" s="346"/>
      <c r="D29" s="346"/>
      <c r="E29" s="346"/>
      <c r="F29" s="346"/>
      <c r="G29" s="346"/>
      <c r="H29" s="346"/>
      <c r="I29" s="346"/>
      <c r="J29" s="346"/>
      <c r="K29" s="346"/>
      <c r="L29" s="346"/>
      <c r="M29" s="347"/>
      <c r="N29" s="169"/>
      <c r="O29" s="27"/>
      <c r="P29" s="27"/>
      <c r="Q29" s="27"/>
      <c r="R29" s="27"/>
      <c r="S29" s="27"/>
      <c r="T29" s="27"/>
      <c r="U29" s="27"/>
      <c r="V29" s="27"/>
    </row>
    <row r="30" spans="1:22" ht="62.25" customHeight="1" x14ac:dyDescent="0.25">
      <c r="A30" s="167"/>
      <c r="B30" s="348"/>
      <c r="C30" s="349"/>
      <c r="D30" s="349"/>
      <c r="E30" s="349"/>
      <c r="F30" s="349"/>
      <c r="G30" s="349"/>
      <c r="H30" s="349"/>
      <c r="I30" s="349"/>
      <c r="J30" s="349"/>
      <c r="K30" s="349"/>
      <c r="L30" s="349"/>
      <c r="M30" s="350"/>
      <c r="N30" s="169"/>
      <c r="O30" s="27"/>
      <c r="P30" s="27"/>
      <c r="Q30" s="27"/>
      <c r="R30" s="27"/>
      <c r="S30" s="27"/>
      <c r="T30" s="27"/>
      <c r="U30" s="27"/>
      <c r="V30" s="27"/>
    </row>
    <row r="31" spans="1:22" ht="15.75" thickBot="1" x14ac:dyDescent="0.3">
      <c r="A31" s="167"/>
      <c r="B31" s="169"/>
      <c r="C31" s="169"/>
      <c r="D31" s="169"/>
      <c r="E31" s="169"/>
      <c r="F31" s="169"/>
      <c r="G31" s="169"/>
      <c r="H31" s="169"/>
      <c r="I31" s="169"/>
      <c r="J31" s="169"/>
      <c r="K31" s="169"/>
      <c r="L31" s="169"/>
      <c r="M31" s="169"/>
      <c r="N31" s="169"/>
      <c r="O31" s="27"/>
      <c r="P31" s="27"/>
      <c r="Q31" s="27"/>
      <c r="R31" s="27" t="s">
        <v>42</v>
      </c>
      <c r="S31" s="27"/>
      <c r="T31" s="27"/>
      <c r="U31" s="27"/>
      <c r="V31" s="27"/>
    </row>
    <row r="32" spans="1:22" ht="15.75" thickBot="1" x14ac:dyDescent="0.3">
      <c r="A32" s="167"/>
      <c r="B32" s="169"/>
      <c r="C32" s="169"/>
      <c r="D32" s="169"/>
      <c r="E32" s="169"/>
      <c r="F32" s="351" t="s">
        <v>113</v>
      </c>
      <c r="G32" s="352"/>
      <c r="H32" s="332"/>
      <c r="I32" s="353"/>
      <c r="J32" s="353"/>
      <c r="K32" s="353"/>
      <c r="L32" s="353"/>
      <c r="M32" s="353"/>
      <c r="N32" s="169"/>
      <c r="O32" s="27"/>
      <c r="P32" s="27"/>
      <c r="Q32" s="27"/>
      <c r="R32" s="27" t="s">
        <v>16</v>
      </c>
      <c r="S32" s="27"/>
      <c r="T32" s="27"/>
      <c r="U32" s="27"/>
      <c r="V32" s="27"/>
    </row>
    <row r="33" spans="1:22" ht="15.75" thickBot="1" x14ac:dyDescent="0.3">
      <c r="A33" s="167"/>
      <c r="B33" s="169"/>
      <c r="C33" s="169"/>
      <c r="D33" s="169"/>
      <c r="E33" s="169"/>
      <c r="F33" s="69" t="s">
        <v>83</v>
      </c>
      <c r="G33" s="69" t="s">
        <v>84</v>
      </c>
      <c r="H33" s="354"/>
      <c r="I33" s="353"/>
      <c r="J33" s="353"/>
      <c r="K33" s="353"/>
      <c r="L33" s="353"/>
      <c r="M33" s="353"/>
      <c r="N33" s="169"/>
      <c r="O33" s="27"/>
      <c r="P33" s="27"/>
      <c r="Q33" s="27"/>
      <c r="R33" s="27"/>
      <c r="S33" s="27"/>
      <c r="T33" s="27"/>
      <c r="U33" s="27"/>
      <c r="V33" s="27"/>
    </row>
    <row r="34" spans="1:22" ht="15.75" thickBot="1" x14ac:dyDescent="0.3">
      <c r="A34" s="167"/>
      <c r="B34" s="14" t="s">
        <v>45</v>
      </c>
      <c r="C34" s="27"/>
      <c r="D34" s="27"/>
      <c r="E34" s="68" t="s">
        <v>16</v>
      </c>
      <c r="F34" s="269">
        <v>0</v>
      </c>
      <c r="G34" s="270">
        <v>0</v>
      </c>
      <c r="H34" s="332" t="str">
        <f xml:space="preserve"> IF(AND(E34="JA", OR(E35="JA",E36="JA")),"U heeft reeds een andere optie gekozen, beperk u tot 1 optie",IF(AND(E34="ja", OR(F34=0,G34=0)), "Vermeld hier  voor het woonzorgcentrum zowel de totale capaciteit als de capaciteit waarvoor u het forfait wenst te vragen",IF(AND(E34="nee",OR(F34&gt;0,G34&gt;0)),"U heeft niet voor deze optie gekozen, maar toch staan er nog capaciteiten vermeld.Verwijder die.","")))</f>
        <v/>
      </c>
      <c r="I34" s="333"/>
      <c r="J34" s="333"/>
      <c r="K34" s="333"/>
      <c r="L34" s="333"/>
      <c r="M34" s="333"/>
      <c r="N34" s="333"/>
      <c r="O34" s="27"/>
      <c r="P34" s="27">
        <f>IF(E34="ja",1,0)*G34</f>
        <v>0</v>
      </c>
      <c r="Q34" s="27"/>
      <c r="R34" s="27"/>
      <c r="S34" s="27"/>
      <c r="T34" s="27"/>
      <c r="U34" s="27"/>
      <c r="V34" s="27"/>
    </row>
    <row r="35" spans="1:22" ht="15.75" thickBot="1" x14ac:dyDescent="0.3">
      <c r="A35" s="167"/>
      <c r="B35" s="14" t="s">
        <v>15</v>
      </c>
      <c r="C35" s="27"/>
      <c r="D35" s="27"/>
      <c r="E35" s="68" t="s">
        <v>16</v>
      </c>
      <c r="F35" s="271">
        <v>0</v>
      </c>
      <c r="G35" s="272">
        <v>0</v>
      </c>
      <c r="H35" s="332" t="str">
        <f>IF(AND(E35="JA", OR(E34="JA",E36="JA")),"U heeft reeds een andere optie gekozen, beperk u tot 1 optie",IF(AND(E35="ja",OR(F35=0,G35=0)),"Vermeld hier  voor het kortverblijf zowel de totale capaciteit als de capaciteit waarvoor u het forfait wenst te vragen",IF(AND(E35="nee",OR(F35&gt;0,G35&gt;0)),"U heeft niet voor deze optie gekozen, maar toch staan er nog capaciteiten vermeld.Verwijder die.","")))</f>
        <v/>
      </c>
      <c r="I35" s="333"/>
      <c r="J35" s="333"/>
      <c r="K35" s="333"/>
      <c r="L35" s="333"/>
      <c r="M35" s="333"/>
      <c r="N35" s="333"/>
      <c r="O35" s="27"/>
      <c r="P35" s="27">
        <f t="shared" ref="P35:P36" si="0">IF(E35="ja",1,0)*G35</f>
        <v>0</v>
      </c>
      <c r="Q35" s="27"/>
      <c r="R35" s="27"/>
      <c r="S35" s="27"/>
      <c r="T35" s="27"/>
      <c r="U35" s="27"/>
      <c r="V35" s="27"/>
    </row>
    <row r="36" spans="1:22" ht="15.75" thickBot="1" x14ac:dyDescent="0.3">
      <c r="A36" s="166"/>
      <c r="B36" s="14" t="s">
        <v>47</v>
      </c>
      <c r="C36" s="27"/>
      <c r="D36" s="27"/>
      <c r="E36" s="68" t="s">
        <v>16</v>
      </c>
      <c r="F36" s="273">
        <v>0</v>
      </c>
      <c r="G36" s="274">
        <v>0</v>
      </c>
      <c r="H36" s="334" t="str">
        <f>IF(AND(E36="JA",OR(E34="JA",E35="JA")),"U heeft reeds een andere optie gekozen, beperk u tot 1 optie",IF(AND(E36="ja",OR(F36=0,G36=0)),"Vermeld hier  voor het woonzorgcentrum en kortverblijf zowel de totale capaciteit als de capaciteit waarvoor u het forfait wenst te vragen.",IF(AND(E36="nee",OR(F36&gt;0,G36&gt;0)),"U heeft niet voor deze optie gekozen, maar toch staan er nog capaciteiten vermeld.Verwijder die.","")))</f>
        <v/>
      </c>
      <c r="I36" s="335"/>
      <c r="J36" s="335"/>
      <c r="K36" s="335"/>
      <c r="L36" s="335"/>
      <c r="M36" s="335"/>
      <c r="N36" s="335"/>
      <c r="O36" s="27"/>
      <c r="P36" s="27">
        <f t="shared" si="0"/>
        <v>0</v>
      </c>
      <c r="Q36" s="27"/>
      <c r="R36" s="27" t="s">
        <v>28</v>
      </c>
      <c r="S36" s="27"/>
      <c r="T36" s="27"/>
      <c r="U36" s="27"/>
      <c r="V36" s="27"/>
    </row>
    <row r="37" spans="1:22" ht="15" customHeight="1" x14ac:dyDescent="0.25">
      <c r="A37" s="166"/>
      <c r="B37" s="14"/>
      <c r="C37" s="27"/>
      <c r="D37" s="27"/>
      <c r="E37" s="27"/>
      <c r="F37" s="36"/>
      <c r="G37" s="12"/>
      <c r="H37" s="335"/>
      <c r="I37" s="335"/>
      <c r="J37" s="335"/>
      <c r="K37" s="335"/>
      <c r="L37" s="335"/>
      <c r="M37" s="335"/>
      <c r="N37" s="335"/>
      <c r="O37" s="27"/>
      <c r="P37" s="27">
        <f>SUM(P34:P36)</f>
        <v>0</v>
      </c>
      <c r="Q37" s="27"/>
      <c r="R37" s="27"/>
      <c r="S37" s="27"/>
      <c r="T37" s="27"/>
      <c r="U37" s="27"/>
      <c r="V37" s="27"/>
    </row>
    <row r="38" spans="1:22" ht="15.75" hidden="1" thickBot="1" x14ac:dyDescent="0.3">
      <c r="A38" s="166"/>
      <c r="B38" s="7" t="s">
        <v>43</v>
      </c>
      <c r="C38" s="27"/>
      <c r="D38" s="27"/>
      <c r="E38" s="27"/>
      <c r="F38" s="37">
        <v>50</v>
      </c>
      <c r="G38" s="16" t="s">
        <v>76</v>
      </c>
      <c r="H38" s="27"/>
      <c r="I38" s="169"/>
      <c r="J38" s="169"/>
      <c r="K38" s="169"/>
      <c r="L38" s="169"/>
      <c r="M38" s="169"/>
      <c r="N38" s="169"/>
      <c r="O38" s="27"/>
      <c r="P38" s="27"/>
      <c r="Q38" s="27"/>
      <c r="R38" s="27"/>
      <c r="S38" s="27"/>
      <c r="T38" s="27"/>
      <c r="U38" s="27"/>
      <c r="V38" s="27"/>
    </row>
    <row r="39" spans="1:22" ht="15.75" thickBot="1" x14ac:dyDescent="0.3">
      <c r="A39" s="166"/>
      <c r="B39" s="7"/>
      <c r="C39" s="27"/>
      <c r="D39" s="27"/>
      <c r="E39" s="27"/>
      <c r="F39" s="58"/>
      <c r="G39" s="16"/>
      <c r="H39" s="27"/>
      <c r="I39" s="169"/>
      <c r="J39" s="169"/>
      <c r="K39" s="169"/>
      <c r="L39" s="169"/>
      <c r="M39" s="169"/>
      <c r="N39" s="169"/>
      <c r="O39" s="27"/>
      <c r="P39" s="27"/>
      <c r="Q39" s="27"/>
      <c r="R39" s="27"/>
      <c r="S39" s="27"/>
      <c r="T39" s="27"/>
      <c r="U39" s="27"/>
      <c r="V39" s="27"/>
    </row>
    <row r="40" spans="1:22" ht="15.75" thickBot="1" x14ac:dyDescent="0.3">
      <c r="A40" s="166"/>
      <c r="B40" s="7" t="s">
        <v>96</v>
      </c>
      <c r="C40" s="27"/>
      <c r="D40" s="27"/>
      <c r="E40" s="336" t="str">
        <f>IF(OR(G34&gt;F34,G35&gt;F35,G36&gt;F36),"Capaciteit voor forfait kan niet hoger zijn dan totale capaciteit","")</f>
        <v/>
      </c>
      <c r="F40" s="337"/>
      <c r="G40" s="337"/>
      <c r="H40" s="337"/>
      <c r="I40" s="338"/>
      <c r="J40" s="169"/>
      <c r="K40" s="169"/>
      <c r="L40" s="169"/>
      <c r="M40" s="169"/>
      <c r="N40" s="169"/>
      <c r="O40" s="27"/>
      <c r="P40" s="27"/>
      <c r="Q40" s="27"/>
      <c r="R40" s="27"/>
      <c r="S40" s="27"/>
      <c r="T40" s="27"/>
      <c r="U40" s="27"/>
      <c r="V40" s="27"/>
    </row>
    <row r="41" spans="1:22" ht="15.75" thickBot="1" x14ac:dyDescent="0.3">
      <c r="A41" s="166"/>
      <c r="B41" s="7"/>
      <c r="C41" s="27"/>
      <c r="D41" s="27"/>
      <c r="E41" s="336" t="str">
        <f>IF(SUM(F34:F36)=0,"Totale capaciteit kan niet nul zijn. ","") &amp; IF(SUM(G34:G36)=0,"Capaciteit voor forfait kan niet nul zijn.","")</f>
        <v>Totale capaciteit kan niet nul zijn. Capaciteit voor forfait kan niet nul zijn.</v>
      </c>
      <c r="F41" s="337"/>
      <c r="G41" s="337"/>
      <c r="H41" s="337"/>
      <c r="I41" s="338"/>
      <c r="J41" s="169"/>
      <c r="K41" s="169"/>
      <c r="L41" s="169"/>
      <c r="M41" s="169"/>
      <c r="N41" s="169"/>
      <c r="O41" s="27"/>
      <c r="P41" s="27"/>
      <c r="Q41" s="27"/>
      <c r="R41" s="27"/>
      <c r="S41" s="27"/>
      <c r="T41" s="27"/>
      <c r="U41" s="27"/>
      <c r="V41" s="27"/>
    </row>
    <row r="42" spans="1:22" ht="15.75" thickBot="1" x14ac:dyDescent="0.3">
      <c r="A42" s="166"/>
      <c r="B42" s="7"/>
      <c r="C42" s="27"/>
      <c r="D42" s="27"/>
      <c r="E42" s="336" t="str">
        <f>IF(OR(COUNTIF(F34:F36,"&gt;0")&gt;1,COUNTIF(G34:G36,"&gt;0")&gt;1), "U mag de capaciteiten niet naast meerdere van de voorgaande keuzes plaatsen","")</f>
        <v/>
      </c>
      <c r="F42" s="337"/>
      <c r="G42" s="337"/>
      <c r="H42" s="337"/>
      <c r="I42" s="338"/>
      <c r="J42" s="169"/>
      <c r="K42" s="169"/>
      <c r="L42" s="169"/>
      <c r="M42" s="169"/>
      <c r="N42" s="169"/>
      <c r="O42" s="27"/>
      <c r="P42" s="27"/>
      <c r="Q42" s="27"/>
      <c r="R42" s="27"/>
      <c r="S42" s="27"/>
      <c r="T42" s="27"/>
      <c r="U42" s="27"/>
      <c r="V42" s="27"/>
    </row>
    <row r="43" spans="1:22" x14ac:dyDescent="0.25">
      <c r="A43" s="166"/>
      <c r="B43" s="7"/>
      <c r="C43" s="27"/>
      <c r="D43" s="27"/>
      <c r="E43" s="27"/>
      <c r="F43" s="58"/>
      <c r="G43" s="16"/>
      <c r="H43" s="27"/>
      <c r="I43" s="169"/>
      <c r="J43" s="169"/>
      <c r="K43" s="169"/>
      <c r="L43" s="169"/>
      <c r="M43" s="169"/>
      <c r="N43" s="169"/>
      <c r="O43" s="27"/>
      <c r="P43" s="27"/>
      <c r="Q43" s="27"/>
      <c r="R43" s="27"/>
      <c r="S43" s="27"/>
      <c r="T43" s="27"/>
      <c r="U43" s="27"/>
      <c r="V43" s="27"/>
    </row>
    <row r="44" spans="1:22" x14ac:dyDescent="0.25">
      <c r="A44" s="166"/>
      <c r="B44" s="339" t="s">
        <v>85</v>
      </c>
      <c r="C44" s="340"/>
      <c r="D44" s="340"/>
      <c r="E44" s="340"/>
      <c r="F44" s="340"/>
      <c r="G44" s="340"/>
      <c r="H44" s="340"/>
      <c r="I44" s="340"/>
      <c r="J44" s="340"/>
      <c r="K44" s="340"/>
      <c r="L44" s="340"/>
      <c r="M44" s="340"/>
      <c r="N44" s="340"/>
      <c r="O44" s="27"/>
      <c r="P44" s="27"/>
      <c r="Q44" s="27"/>
      <c r="R44" s="27"/>
      <c r="S44" s="27"/>
      <c r="T44" s="27"/>
      <c r="U44" s="27"/>
      <c r="V44" s="27"/>
    </row>
    <row r="45" spans="1:22" x14ac:dyDescent="0.25">
      <c r="A45" s="166"/>
      <c r="B45" s="39"/>
      <c r="C45" s="15"/>
      <c r="D45" s="15"/>
      <c r="E45" s="44"/>
      <c r="F45" s="14"/>
      <c r="G45" s="12"/>
      <c r="H45" s="27"/>
      <c r="I45" s="169"/>
      <c r="J45" s="169"/>
      <c r="K45" s="169"/>
      <c r="L45" s="169"/>
      <c r="M45" s="169"/>
      <c r="N45" s="169"/>
      <c r="O45" s="27"/>
      <c r="P45" s="27"/>
      <c r="Q45" s="27"/>
      <c r="R45" s="27"/>
      <c r="S45" s="27"/>
      <c r="T45" s="27"/>
      <c r="U45" s="27"/>
      <c r="V45" s="27"/>
    </row>
    <row r="46" spans="1:22" x14ac:dyDescent="0.25">
      <c r="A46" s="166"/>
      <c r="B46" s="355" t="s">
        <v>191</v>
      </c>
      <c r="C46" s="356"/>
      <c r="D46" s="356"/>
      <c r="E46" s="356"/>
      <c r="F46" s="356"/>
      <c r="G46" s="356"/>
      <c r="H46" s="356"/>
      <c r="I46" s="356"/>
      <c r="J46" s="356"/>
      <c r="K46" s="356"/>
      <c r="L46" s="356"/>
      <c r="M46" s="356"/>
      <c r="N46" s="357"/>
      <c r="O46" s="27"/>
      <c r="P46" s="27"/>
      <c r="Q46" s="27"/>
      <c r="R46" s="27"/>
      <c r="S46" s="27"/>
      <c r="T46" s="27"/>
      <c r="U46" s="27"/>
      <c r="V46" s="27"/>
    </row>
    <row r="47" spans="1:22" x14ac:dyDescent="0.25">
      <c r="A47" s="166"/>
      <c r="B47" s="358"/>
      <c r="C47" s="359"/>
      <c r="D47" s="359"/>
      <c r="E47" s="359"/>
      <c r="F47" s="359"/>
      <c r="G47" s="359"/>
      <c r="H47" s="359"/>
      <c r="I47" s="359"/>
      <c r="J47" s="359"/>
      <c r="K47" s="359"/>
      <c r="L47" s="359"/>
      <c r="M47" s="359"/>
      <c r="N47" s="360"/>
      <c r="O47" s="27"/>
      <c r="P47" s="27"/>
      <c r="Q47" s="27"/>
      <c r="R47" s="27"/>
      <c r="S47" s="27"/>
      <c r="T47" s="27"/>
      <c r="U47" s="27"/>
      <c r="V47" s="27"/>
    </row>
    <row r="48" spans="1:22" ht="55.5" customHeight="1" x14ac:dyDescent="0.25">
      <c r="A48" s="166"/>
      <c r="B48" s="361"/>
      <c r="C48" s="362"/>
      <c r="D48" s="362"/>
      <c r="E48" s="362"/>
      <c r="F48" s="362"/>
      <c r="G48" s="362"/>
      <c r="H48" s="362"/>
      <c r="I48" s="362"/>
      <c r="J48" s="362"/>
      <c r="K48" s="362"/>
      <c r="L48" s="362"/>
      <c r="M48" s="362"/>
      <c r="N48" s="363"/>
      <c r="O48" s="27"/>
      <c r="P48" s="27"/>
      <c r="Q48" s="27"/>
      <c r="R48" s="27"/>
      <c r="S48" s="27"/>
      <c r="T48" s="27"/>
      <c r="U48" s="27"/>
      <c r="V48" s="27"/>
    </row>
    <row r="49" spans="1:22" ht="15.75" thickBot="1" x14ac:dyDescent="0.3">
      <c r="A49" s="166"/>
      <c r="B49" s="39"/>
      <c r="C49" s="15"/>
      <c r="D49" s="15"/>
      <c r="E49" s="44"/>
      <c r="F49" s="14"/>
      <c r="G49" s="12"/>
      <c r="H49" s="27"/>
      <c r="I49" s="169"/>
      <c r="J49" s="169"/>
      <c r="K49" s="169"/>
      <c r="L49" s="169"/>
      <c r="M49" s="169"/>
      <c r="N49" s="169"/>
      <c r="O49" s="27"/>
      <c r="P49" s="27"/>
      <c r="Q49" s="27"/>
      <c r="R49" s="27"/>
      <c r="S49" s="27"/>
      <c r="T49" s="27"/>
      <c r="U49" s="27"/>
      <c r="V49" s="27"/>
    </row>
    <row r="50" spans="1:22" ht="15.75" thickBot="1" x14ac:dyDescent="0.3">
      <c r="A50" s="166"/>
      <c r="B50" s="11" t="s">
        <v>193</v>
      </c>
      <c r="C50" s="15"/>
      <c r="D50" s="15"/>
      <c r="E50" s="44"/>
      <c r="F50" s="14"/>
      <c r="G50" s="275" t="s">
        <v>16</v>
      </c>
      <c r="H50" s="12" t="s">
        <v>192</v>
      </c>
      <c r="I50" s="169"/>
      <c r="J50" s="169"/>
      <c r="K50" s="169"/>
      <c r="L50" s="59"/>
      <c r="M50" s="169"/>
      <c r="N50" s="169"/>
      <c r="O50" s="27"/>
      <c r="P50" s="27"/>
      <c r="Q50" s="27"/>
      <c r="R50" s="27"/>
      <c r="S50" s="27"/>
      <c r="T50" s="27"/>
      <c r="U50" s="27"/>
      <c r="V50" s="27"/>
    </row>
    <row r="51" spans="1:22" x14ac:dyDescent="0.25">
      <c r="A51" s="166"/>
      <c r="B51" s="11"/>
      <c r="C51" s="15"/>
      <c r="D51" s="15"/>
      <c r="E51" s="44"/>
      <c r="F51" s="14"/>
      <c r="G51" s="58"/>
      <c r="H51" s="12" t="s">
        <v>115</v>
      </c>
      <c r="I51" s="169"/>
      <c r="J51" s="169"/>
      <c r="K51" s="169"/>
      <c r="L51" s="169"/>
      <c r="M51" s="169"/>
      <c r="N51" s="169"/>
      <c r="O51" s="27"/>
      <c r="P51" s="27"/>
      <c r="Q51" s="27"/>
      <c r="R51" s="27"/>
      <c r="S51" s="27"/>
      <c r="T51" s="27"/>
      <c r="U51" s="27"/>
      <c r="V51" s="27"/>
    </row>
    <row r="52" spans="1:22" x14ac:dyDescent="0.25">
      <c r="A52" s="166"/>
      <c r="B52" s="11"/>
      <c r="C52" s="15"/>
      <c r="D52" s="15"/>
      <c r="E52" s="45" t="s">
        <v>49</v>
      </c>
      <c r="F52" s="45" t="s">
        <v>50</v>
      </c>
      <c r="G52" s="58"/>
      <c r="H52" s="27"/>
      <c r="I52" s="169"/>
      <c r="J52" s="169"/>
      <c r="K52" s="169"/>
      <c r="L52" s="169"/>
      <c r="M52" s="169"/>
      <c r="N52" s="169"/>
      <c r="O52" s="27"/>
      <c r="P52" s="27"/>
      <c r="Q52" s="27"/>
      <c r="R52" s="27"/>
      <c r="S52" s="27"/>
      <c r="T52" s="27"/>
      <c r="U52" s="27"/>
      <c r="V52" s="27"/>
    </row>
    <row r="53" spans="1:22" x14ac:dyDescent="0.25">
      <c r="A53" s="166"/>
      <c r="B53" s="11" t="s">
        <v>112</v>
      </c>
      <c r="C53" s="15"/>
      <c r="D53" s="15"/>
      <c r="E53" s="276">
        <v>1</v>
      </c>
      <c r="F53" s="276"/>
      <c r="G53" s="12" t="str">
        <f>IF(AND(G50="JA",F53=0), "Gelieve maand en jaar van ingebruikname in te vullen: de recuperatie van het kostenforfait kan maar vanaf 1/1/2018",IF(AND(G50="JA",F53&lt;2018),"Voor de verrekening van het kostenforfait kan het jaar van ingebruikname niet vóór 2018 gelegen zijn",""))</f>
        <v/>
      </c>
      <c r="H53" s="12" t="str">
        <f>IF(E53&gt;12, "Maand kan niet groter dan 12 zijn","")</f>
        <v/>
      </c>
      <c r="I53" s="169"/>
      <c r="J53" s="169"/>
      <c r="K53" s="169"/>
      <c r="L53" s="169"/>
      <c r="M53" s="169"/>
      <c r="N53" s="169"/>
      <c r="O53" s="27"/>
      <c r="P53" s="27"/>
      <c r="Q53" s="27"/>
      <c r="R53" s="27"/>
      <c r="S53" s="27"/>
      <c r="T53" s="27"/>
      <c r="U53" s="27"/>
      <c r="V53" s="27"/>
    </row>
    <row r="54" spans="1:22" x14ac:dyDescent="0.25">
      <c r="A54" s="166"/>
      <c r="B54" s="11" t="s">
        <v>337</v>
      </c>
      <c r="C54" s="15"/>
      <c r="D54" s="15"/>
      <c r="E54" s="276">
        <v>1</v>
      </c>
      <c r="F54" s="276"/>
      <c r="G54" s="12" t="str">
        <f>IF(AND($G$50="JA",F54=0), "Gelieve jaar van eerste betaling forfait in te vullen. Forfait wordt voor volledig jaar uitbetaald, dus hier is de maand standaard 1","")</f>
        <v/>
      </c>
      <c r="H54" s="12" t="str">
        <f>IF(E54&gt;12, "Maand kan niet groter dan 12 zijn","")</f>
        <v/>
      </c>
      <c r="I54" s="169"/>
      <c r="J54" s="169"/>
      <c r="K54" s="169"/>
      <c r="L54" s="169"/>
      <c r="M54" s="169"/>
      <c r="N54" s="169"/>
      <c r="O54" s="27"/>
      <c r="P54" s="27"/>
      <c r="Q54" s="27"/>
      <c r="R54" s="27"/>
      <c r="S54" s="27"/>
      <c r="T54" s="27"/>
      <c r="U54" s="27"/>
      <c r="V54" s="27"/>
    </row>
    <row r="55" spans="1:22" x14ac:dyDescent="0.25">
      <c r="A55" s="166"/>
      <c r="B55" s="11" t="s">
        <v>114</v>
      </c>
      <c r="C55" s="15"/>
      <c r="D55" s="15"/>
      <c r="E55" s="44">
        <f>MAX((F54-F53)-(E53-1)/12,0)</f>
        <v>0</v>
      </c>
      <c r="F55" s="14" t="s">
        <v>50</v>
      </c>
      <c r="G55" s="16" t="s">
        <v>73</v>
      </c>
      <c r="H55" s="27"/>
      <c r="I55" s="169"/>
      <c r="J55" s="169"/>
      <c r="K55" s="169"/>
      <c r="L55" s="169"/>
      <c r="M55" s="169"/>
      <c r="N55" s="169"/>
      <c r="O55" s="27"/>
      <c r="P55" s="27"/>
      <c r="Q55" s="27"/>
      <c r="R55" s="27"/>
      <c r="S55" s="27"/>
      <c r="T55" s="27"/>
      <c r="U55" s="27"/>
      <c r="V55" s="27"/>
    </row>
    <row r="56" spans="1:22" x14ac:dyDescent="0.25">
      <c r="A56" s="166"/>
      <c r="B56" s="11"/>
      <c r="C56" s="15"/>
      <c r="D56" s="15"/>
      <c r="E56" s="44"/>
      <c r="F56" s="14"/>
      <c r="G56" s="16"/>
      <c r="H56" s="27"/>
      <c r="I56" s="169"/>
      <c r="J56" s="169"/>
      <c r="K56" s="169"/>
      <c r="L56" s="169"/>
      <c r="M56" s="169"/>
      <c r="N56" s="169"/>
      <c r="O56" s="27"/>
      <c r="P56" s="27"/>
      <c r="Q56" s="27"/>
      <c r="R56" s="27"/>
      <c r="S56" s="27"/>
      <c r="T56" s="27"/>
      <c r="U56" s="27"/>
      <c r="V56" s="27"/>
    </row>
    <row r="57" spans="1:22" x14ac:dyDescent="0.25">
      <c r="A57" s="166"/>
      <c r="B57" s="14"/>
      <c r="C57" s="27"/>
      <c r="D57" s="27"/>
      <c r="E57" s="27"/>
      <c r="F57" s="169"/>
      <c r="G57" s="12"/>
      <c r="H57" s="27"/>
      <c r="I57" s="169"/>
      <c r="J57" s="169"/>
      <c r="K57" s="169"/>
      <c r="L57" s="169"/>
      <c r="M57" s="169"/>
      <c r="N57" s="169"/>
      <c r="O57" s="27"/>
      <c r="P57" s="27"/>
      <c r="Q57" s="27"/>
      <c r="R57" s="27"/>
      <c r="S57" s="27"/>
      <c r="T57" s="27"/>
      <c r="U57" s="27"/>
      <c r="V57" s="27"/>
    </row>
    <row r="58" spans="1:22" x14ac:dyDescent="0.25">
      <c r="A58" s="168"/>
      <c r="B58" s="27"/>
      <c r="C58" s="27"/>
      <c r="D58" s="27"/>
      <c r="E58" s="27"/>
      <c r="F58" s="27"/>
      <c r="G58" s="27"/>
      <c r="H58" s="27"/>
      <c r="I58" s="27"/>
      <c r="J58" s="27"/>
      <c r="K58" s="27"/>
      <c r="L58" s="27"/>
      <c r="M58" s="27"/>
      <c r="N58" s="27"/>
      <c r="O58" s="27"/>
      <c r="P58" s="27"/>
      <c r="Q58" s="27"/>
      <c r="R58" s="27"/>
      <c r="S58" s="27"/>
      <c r="T58" s="27"/>
      <c r="U58" s="27"/>
      <c r="V58" s="27"/>
    </row>
    <row r="59" spans="1:22" x14ac:dyDescent="0.25">
      <c r="A59" s="364" t="s">
        <v>86</v>
      </c>
      <c r="B59" s="365"/>
      <c r="C59" s="365"/>
      <c r="D59" s="365"/>
      <c r="E59" s="365"/>
      <c r="F59" s="365"/>
      <c r="G59" s="365"/>
      <c r="H59" s="365"/>
      <c r="I59" s="365"/>
      <c r="J59" s="365"/>
      <c r="K59" s="365"/>
      <c r="L59" s="365"/>
      <c r="M59" s="365"/>
      <c r="N59" s="365"/>
      <c r="O59" s="27"/>
      <c r="P59" s="27"/>
      <c r="Q59" s="27"/>
      <c r="R59" s="27"/>
      <c r="S59" s="27"/>
      <c r="T59" s="27"/>
      <c r="U59" s="27"/>
      <c r="V59" s="27"/>
    </row>
    <row r="60" spans="1:22" ht="15.75" thickBot="1" x14ac:dyDescent="0.3">
      <c r="A60" s="366"/>
      <c r="B60" s="46"/>
      <c r="C60" s="46"/>
      <c r="D60" s="46"/>
      <c r="E60" s="46"/>
      <c r="F60" s="46"/>
      <c r="G60" s="46"/>
      <c r="H60" s="46"/>
      <c r="I60" s="46"/>
      <c r="J60" s="46"/>
      <c r="K60" s="46"/>
      <c r="L60" s="46"/>
      <c r="M60" s="46"/>
      <c r="N60" s="46"/>
      <c r="O60" s="27"/>
      <c r="P60" s="27"/>
      <c r="Q60" s="27"/>
      <c r="R60" s="27"/>
      <c r="S60" s="27"/>
      <c r="T60" s="27"/>
      <c r="U60" s="27"/>
      <c r="V60" s="27"/>
    </row>
    <row r="61" spans="1:22" ht="15.75" thickBot="1" x14ac:dyDescent="0.3">
      <c r="A61" s="333"/>
      <c r="B61" s="46" t="s">
        <v>51</v>
      </c>
      <c r="C61" s="46"/>
      <c r="D61" s="46"/>
      <c r="E61" s="118">
        <f>IFERROR(G94+G120+G140+G181,0)</f>
        <v>0</v>
      </c>
      <c r="F61" s="65" t="s">
        <v>73</v>
      </c>
      <c r="G61" s="46"/>
      <c r="H61" s="46"/>
      <c r="I61" s="46"/>
      <c r="J61" s="46"/>
      <c r="K61" s="46"/>
      <c r="L61" s="46"/>
      <c r="M61" s="46"/>
      <c r="N61" s="46"/>
      <c r="O61" s="27"/>
      <c r="P61" s="27"/>
      <c r="Q61" s="27"/>
      <c r="R61" s="27"/>
      <c r="S61" s="27"/>
      <c r="T61" s="27"/>
      <c r="U61" s="27"/>
      <c r="V61" s="27"/>
    </row>
    <row r="62" spans="1:22" x14ac:dyDescent="0.25">
      <c r="A62" s="333"/>
      <c r="B62" s="27"/>
      <c r="C62" s="27"/>
      <c r="D62" s="5"/>
      <c r="E62" s="27"/>
      <c r="F62" s="27"/>
      <c r="G62" s="27"/>
      <c r="H62" s="27"/>
      <c r="I62" s="27"/>
      <c r="J62" s="27"/>
      <c r="K62" s="27"/>
      <c r="L62" s="27"/>
      <c r="M62" s="27"/>
      <c r="N62" s="27"/>
      <c r="O62" s="27"/>
      <c r="P62" s="27"/>
      <c r="Q62" s="27"/>
      <c r="R62" s="27"/>
      <c r="S62" s="27"/>
      <c r="T62" s="27"/>
      <c r="U62" s="27"/>
      <c r="V62" s="27"/>
    </row>
    <row r="63" spans="1:22" x14ac:dyDescent="0.25">
      <c r="A63" s="333"/>
      <c r="B63" s="339" t="s">
        <v>87</v>
      </c>
      <c r="C63" s="340"/>
      <c r="D63" s="340"/>
      <c r="E63" s="340"/>
      <c r="F63" s="340"/>
      <c r="G63" s="340"/>
      <c r="H63" s="340"/>
      <c r="I63" s="340"/>
      <c r="J63" s="340"/>
      <c r="K63" s="340"/>
      <c r="L63" s="340"/>
      <c r="M63" s="340"/>
      <c r="N63" s="340"/>
      <c r="O63" s="27"/>
      <c r="P63" s="27"/>
      <c r="Q63" s="27"/>
      <c r="R63" s="27"/>
      <c r="S63" s="27"/>
      <c r="T63" s="27"/>
      <c r="U63" s="27"/>
      <c r="V63" s="27"/>
    </row>
    <row r="64" spans="1:22" x14ac:dyDescent="0.25">
      <c r="A64" s="333"/>
      <c r="B64" s="14"/>
      <c r="C64" s="27"/>
      <c r="D64" s="27"/>
      <c r="E64" s="27"/>
      <c r="F64" s="27"/>
      <c r="G64" s="27"/>
      <c r="H64" s="27"/>
      <c r="I64" s="27"/>
      <c r="J64" s="27"/>
      <c r="K64" s="27"/>
      <c r="L64" s="27"/>
      <c r="M64" s="27"/>
      <c r="N64" s="27"/>
      <c r="O64" s="27"/>
      <c r="P64" s="27"/>
      <c r="Q64" s="27"/>
      <c r="R64" s="27"/>
      <c r="S64" s="27"/>
      <c r="T64" s="27"/>
      <c r="U64" s="27"/>
      <c r="V64" s="27"/>
    </row>
    <row r="65" spans="1:22" x14ac:dyDescent="0.25">
      <c r="A65" s="333"/>
      <c r="B65" s="367" t="s">
        <v>265</v>
      </c>
      <c r="C65" s="368"/>
      <c r="D65" s="368"/>
      <c r="E65" s="368"/>
      <c r="F65" s="368"/>
      <c r="G65" s="368"/>
      <c r="H65" s="368"/>
      <c r="I65" s="368"/>
      <c r="J65" s="368"/>
      <c r="K65" s="368"/>
      <c r="L65" s="368"/>
      <c r="M65" s="368"/>
      <c r="N65" s="369"/>
      <c r="O65" s="27"/>
      <c r="P65" s="27"/>
      <c r="Q65" s="27"/>
      <c r="R65" s="27"/>
      <c r="S65" s="27"/>
      <c r="T65" s="27"/>
      <c r="U65" s="27"/>
      <c r="V65" s="27"/>
    </row>
    <row r="66" spans="1:22" x14ac:dyDescent="0.25">
      <c r="A66" s="333"/>
      <c r="B66" s="370"/>
      <c r="C66" s="371"/>
      <c r="D66" s="371"/>
      <c r="E66" s="371"/>
      <c r="F66" s="371"/>
      <c r="G66" s="371"/>
      <c r="H66" s="371"/>
      <c r="I66" s="371"/>
      <c r="J66" s="371"/>
      <c r="K66" s="371"/>
      <c r="L66" s="371"/>
      <c r="M66" s="371"/>
      <c r="N66" s="372"/>
      <c r="O66" s="27"/>
      <c r="P66" s="27"/>
      <c r="Q66" s="27"/>
      <c r="R66" s="27"/>
      <c r="S66" s="27"/>
      <c r="T66" s="27"/>
      <c r="U66" s="27"/>
      <c r="V66" s="27"/>
    </row>
    <row r="67" spans="1:22" ht="15.75" thickBot="1" x14ac:dyDescent="0.3">
      <c r="A67" s="333"/>
      <c r="B67" s="11"/>
      <c r="C67" s="15"/>
      <c r="D67" s="15"/>
      <c r="E67" s="38"/>
      <c r="F67" s="12"/>
      <c r="G67" s="12"/>
      <c r="H67" s="27"/>
      <c r="I67" s="27"/>
      <c r="J67" s="27"/>
      <c r="K67" s="27"/>
      <c r="L67" s="27"/>
      <c r="M67" s="27"/>
      <c r="N67" s="27"/>
      <c r="O67" s="27"/>
      <c r="P67" s="27"/>
      <c r="Q67" s="27"/>
      <c r="R67" s="27"/>
      <c r="S67" s="27"/>
      <c r="T67" s="27"/>
      <c r="U67" s="27"/>
      <c r="V67" s="27"/>
    </row>
    <row r="68" spans="1:22" ht="15.75" thickBot="1" x14ac:dyDescent="0.3">
      <c r="A68" s="333"/>
      <c r="B68" s="11" t="s">
        <v>37</v>
      </c>
      <c r="C68" s="15"/>
      <c r="D68" s="15"/>
      <c r="E68" s="30">
        <v>2015</v>
      </c>
      <c r="F68" s="12" t="str">
        <f>"Gelieve jaar van aanvang werken in te voeren"</f>
        <v>Gelieve jaar van aanvang werken in te voeren</v>
      </c>
      <c r="G68" s="5"/>
      <c r="H68" s="5"/>
      <c r="I68" s="5"/>
      <c r="J68" s="5"/>
      <c r="K68" s="119"/>
      <c r="L68" s="20"/>
      <c r="M68" s="20"/>
      <c r="N68" s="27"/>
      <c r="O68" s="27"/>
      <c r="P68" s="19"/>
      <c r="Q68" s="27"/>
      <c r="R68" s="27"/>
      <c r="S68" s="27"/>
      <c r="T68" s="27"/>
      <c r="U68" s="27"/>
      <c r="V68" s="27"/>
    </row>
    <row r="69" spans="1:22" ht="15.75" thickBot="1" x14ac:dyDescent="0.3">
      <c r="A69" s="333"/>
      <c r="B69" s="11" t="s">
        <v>38</v>
      </c>
      <c r="C69" s="15"/>
      <c r="D69" s="15"/>
      <c r="E69" s="62">
        <f>IFERROR(VLOOKUP(E68,'OLO+120bp'!$A$2:$D$13,4,0),'OLO+120bp'!D11)</f>
        <v>2.4453000000000003E-2</v>
      </c>
      <c r="F69" s="16" t="s">
        <v>73</v>
      </c>
      <c r="G69" s="5"/>
      <c r="H69" s="5"/>
      <c r="I69" s="120"/>
      <c r="J69" s="5"/>
      <c r="K69" s="119"/>
      <c r="L69" s="20"/>
      <c r="M69" s="20"/>
      <c r="N69" s="27"/>
      <c r="O69" s="27"/>
      <c r="P69" s="19"/>
      <c r="Q69" s="27"/>
      <c r="R69" s="27"/>
      <c r="S69" s="27"/>
      <c r="T69" s="27"/>
      <c r="U69" s="27"/>
      <c r="V69" s="27"/>
    </row>
    <row r="70" spans="1:22" x14ac:dyDescent="0.25">
      <c r="A70" s="333"/>
      <c r="B70" s="7"/>
      <c r="C70" s="27"/>
      <c r="D70" s="27"/>
      <c r="E70" s="27"/>
      <c r="F70" s="5"/>
      <c r="G70" s="5"/>
      <c r="H70" s="5"/>
      <c r="I70" s="120"/>
      <c r="J70" s="5"/>
      <c r="K70" s="119"/>
      <c r="L70" s="20"/>
      <c r="M70" s="20"/>
      <c r="N70" s="27"/>
      <c r="O70" s="27"/>
      <c r="P70" s="19"/>
      <c r="Q70" s="27"/>
      <c r="R70" s="27"/>
      <c r="S70" s="27"/>
      <c r="T70" s="27"/>
      <c r="U70" s="27"/>
      <c r="V70" s="27"/>
    </row>
    <row r="71" spans="1:22" x14ac:dyDescent="0.25">
      <c r="A71" s="333"/>
      <c r="B71" s="7" t="s">
        <v>72</v>
      </c>
      <c r="C71" s="27"/>
      <c r="D71" s="27"/>
      <c r="E71" s="36"/>
      <c r="F71" s="27"/>
      <c r="G71" s="27"/>
      <c r="H71" s="27"/>
      <c r="I71" s="27"/>
      <c r="J71" s="27"/>
      <c r="K71" s="20"/>
      <c r="L71" s="20"/>
      <c r="M71" s="20"/>
      <c r="N71" s="27"/>
      <c r="O71" s="27"/>
      <c r="P71" s="19"/>
      <c r="Q71" s="27"/>
      <c r="R71" s="27"/>
      <c r="S71" s="27"/>
      <c r="T71" s="27"/>
      <c r="U71" s="27"/>
      <c r="V71" s="27"/>
    </row>
    <row r="72" spans="1:22" x14ac:dyDescent="0.25">
      <c r="A72" s="333"/>
      <c r="B72" s="7"/>
      <c r="C72" s="27"/>
      <c r="D72" s="27"/>
      <c r="E72" s="27"/>
      <c r="F72" s="27"/>
      <c r="G72" s="27"/>
      <c r="H72" s="27"/>
      <c r="I72" s="27"/>
      <c r="J72" s="27"/>
      <c r="K72" s="20"/>
      <c r="L72" s="20"/>
      <c r="M72" s="20"/>
      <c r="N72" s="27"/>
      <c r="O72" s="27"/>
      <c r="P72" s="19"/>
      <c r="Q72" s="27"/>
      <c r="R72" s="27"/>
      <c r="S72" s="27"/>
      <c r="T72" s="27"/>
      <c r="U72" s="27"/>
      <c r="V72" s="27"/>
    </row>
    <row r="73" spans="1:22" x14ac:dyDescent="0.25">
      <c r="A73" s="333"/>
      <c r="B73" s="21"/>
      <c r="C73" s="21"/>
      <c r="D73" s="22"/>
      <c r="E73" s="373" t="s">
        <v>35</v>
      </c>
      <c r="F73" s="374"/>
      <c r="G73" s="375"/>
      <c r="H73" s="373" t="s">
        <v>32</v>
      </c>
      <c r="I73" s="374"/>
      <c r="J73" s="375"/>
      <c r="K73" s="6"/>
      <c r="L73" s="6"/>
      <c r="M73" s="6"/>
      <c r="N73" s="27"/>
      <c r="O73" s="27"/>
      <c r="P73" s="27"/>
      <c r="Q73" s="27"/>
      <c r="R73" s="27"/>
      <c r="S73" s="27"/>
      <c r="T73" s="27"/>
      <c r="U73" s="27"/>
      <c r="V73" s="27"/>
    </row>
    <row r="74" spans="1:22" x14ac:dyDescent="0.25">
      <c r="A74" s="333"/>
      <c r="B74" s="376" t="s">
        <v>149</v>
      </c>
      <c r="C74" s="377"/>
      <c r="D74" s="378"/>
      <c r="E74" s="379"/>
      <c r="F74" s="380"/>
      <c r="G74" s="381"/>
      <c r="H74" s="379">
        <v>0</v>
      </c>
      <c r="I74" s="380"/>
      <c r="J74" s="381"/>
      <c r="K74" s="12" t="s">
        <v>150</v>
      </c>
      <c r="L74" s="6"/>
      <c r="M74" s="7"/>
      <c r="N74" s="121"/>
      <c r="O74" s="5"/>
      <c r="P74" s="27"/>
      <c r="Q74" s="27"/>
      <c r="R74" s="27"/>
      <c r="S74" s="27"/>
      <c r="T74" s="27"/>
      <c r="U74" s="27"/>
      <c r="V74" s="27"/>
    </row>
    <row r="75" spans="1:22" x14ac:dyDescent="0.25">
      <c r="A75" s="333"/>
      <c r="B75" s="376" t="s">
        <v>36</v>
      </c>
      <c r="C75" s="377"/>
      <c r="D75" s="378"/>
      <c r="E75" s="379">
        <v>0</v>
      </c>
      <c r="F75" s="380"/>
      <c r="G75" s="381"/>
      <c r="H75" s="379">
        <v>0</v>
      </c>
      <c r="I75" s="380"/>
      <c r="J75" s="381"/>
      <c r="K75" s="12" t="s">
        <v>74</v>
      </c>
      <c r="L75" s="6"/>
      <c r="M75" s="6"/>
      <c r="N75" s="7"/>
      <c r="O75" s="122"/>
      <c r="P75" s="27"/>
      <c r="Q75" s="27"/>
      <c r="R75" s="27"/>
      <c r="S75" s="27"/>
      <c r="T75" s="27"/>
      <c r="U75" s="27"/>
      <c r="V75" s="27"/>
    </row>
    <row r="76" spans="1:22" x14ac:dyDescent="0.25">
      <c r="A76" s="333"/>
      <c r="B76" s="376" t="s">
        <v>14</v>
      </c>
      <c r="C76" s="377"/>
      <c r="D76" s="378"/>
      <c r="E76" s="379">
        <v>0</v>
      </c>
      <c r="F76" s="380"/>
      <c r="G76" s="381"/>
      <c r="H76" s="379">
        <v>0</v>
      </c>
      <c r="I76" s="380"/>
      <c r="J76" s="381"/>
      <c r="K76" s="12" t="s">
        <v>75</v>
      </c>
      <c r="L76" s="63"/>
      <c r="M76" s="6"/>
      <c r="N76" s="7"/>
      <c r="O76" s="5"/>
      <c r="P76" s="27"/>
      <c r="Q76" s="27"/>
      <c r="R76" s="27"/>
      <c r="S76" s="27"/>
      <c r="T76" s="27"/>
      <c r="U76" s="27"/>
      <c r="V76" s="27"/>
    </row>
    <row r="77" spans="1:22" x14ac:dyDescent="0.25">
      <c r="A77" s="333"/>
      <c r="B77" s="382" t="s">
        <v>34</v>
      </c>
      <c r="C77" s="383"/>
      <c r="D77" s="384"/>
      <c r="E77" s="385">
        <f>E74-E75-E76</f>
        <v>0</v>
      </c>
      <c r="F77" s="386"/>
      <c r="G77" s="387"/>
      <c r="H77" s="385">
        <f>H74-H75-H76</f>
        <v>0</v>
      </c>
      <c r="I77" s="386"/>
      <c r="J77" s="387"/>
      <c r="K77" s="16" t="s">
        <v>73</v>
      </c>
      <c r="L77" s="6"/>
      <c r="M77" s="6"/>
      <c r="N77" s="7"/>
      <c r="O77" s="5"/>
      <c r="P77" s="27"/>
      <c r="Q77" s="27"/>
      <c r="R77" s="27"/>
      <c r="S77" s="27"/>
      <c r="T77" s="27"/>
      <c r="U77" s="27"/>
      <c r="V77" s="27"/>
    </row>
    <row r="78" spans="1:22" x14ac:dyDescent="0.25">
      <c r="A78" s="333"/>
      <c r="B78" s="388" t="s">
        <v>17</v>
      </c>
      <c r="C78" s="389"/>
      <c r="D78" s="390"/>
      <c r="E78" s="391">
        <f>IF(bouwkost_werken&gt;0,25*-PMT(E69,25,bouwkost_netto_werken)-bouwkost_netto_werken,0)</f>
        <v>0</v>
      </c>
      <c r="F78" s="392"/>
      <c r="G78" s="393"/>
      <c r="H78" s="391">
        <f>10*-PMT(E69,10,bouwkost_werken_meubilair)-bouwkost_werken_meubilair</f>
        <v>0</v>
      </c>
      <c r="I78" s="392"/>
      <c r="J78" s="393"/>
      <c r="K78" s="16" t="s">
        <v>73</v>
      </c>
      <c r="L78" s="16"/>
      <c r="M78" s="16"/>
      <c r="N78" s="16"/>
      <c r="O78" s="5"/>
      <c r="P78" s="27"/>
      <c r="Q78" s="27"/>
      <c r="R78" s="27"/>
      <c r="S78" s="27"/>
      <c r="T78" s="27"/>
      <c r="U78" s="27"/>
      <c r="V78" s="27"/>
    </row>
    <row r="79" spans="1:22" s="1" customFormat="1" x14ac:dyDescent="0.25">
      <c r="A79" s="333"/>
      <c r="B79" s="382" t="s">
        <v>18</v>
      </c>
      <c r="C79" s="383"/>
      <c r="D79" s="384"/>
      <c r="E79" s="385">
        <f>E77+E78</f>
        <v>0</v>
      </c>
      <c r="F79" s="386"/>
      <c r="G79" s="387"/>
      <c r="H79" s="385">
        <f t="shared" ref="H79" si="1">H77+H78</f>
        <v>0</v>
      </c>
      <c r="I79" s="386"/>
      <c r="J79" s="387"/>
      <c r="K79" s="16" t="s">
        <v>73</v>
      </c>
      <c r="L79" s="6"/>
      <c r="M79" s="63"/>
      <c r="N79" s="7"/>
      <c r="O79" s="5"/>
      <c r="P79" s="5"/>
      <c r="Q79" s="5"/>
      <c r="R79" s="5"/>
      <c r="S79" s="5"/>
      <c r="T79" s="5"/>
      <c r="U79" s="5"/>
      <c r="V79" s="5"/>
    </row>
    <row r="80" spans="1:22" s="1" customFormat="1" ht="30" customHeight="1" x14ac:dyDescent="0.25">
      <c r="A80" s="333"/>
      <c r="B80" s="396" t="s">
        <v>144</v>
      </c>
      <c r="C80" s="397"/>
      <c r="D80" s="398"/>
      <c r="E80" s="379">
        <f>IF(AND(bouwkost_werken&gt;0,G50="ja"),$E$55*365*5*erkende_plaatsen1*bezettingsgraad_werken,0)</f>
        <v>0</v>
      </c>
      <c r="F80" s="380"/>
      <c r="G80" s="381"/>
      <c r="H80" s="399"/>
      <c r="I80" s="400"/>
      <c r="J80" s="401"/>
      <c r="K80" s="394" t="s">
        <v>145</v>
      </c>
      <c r="L80" s="395"/>
      <c r="M80" s="395"/>
      <c r="N80" s="395"/>
      <c r="O80" s="395"/>
      <c r="P80" s="5"/>
      <c r="Q80" s="5"/>
      <c r="R80" s="5"/>
      <c r="S80" s="5"/>
      <c r="T80" s="5"/>
      <c r="U80" s="5"/>
      <c r="V80" s="5"/>
    </row>
    <row r="81" spans="1:22" s="1" customFormat="1" x14ac:dyDescent="0.25">
      <c r="A81" s="333"/>
      <c r="B81" s="161" t="s">
        <v>146</v>
      </c>
      <c r="C81" s="162"/>
      <c r="D81" s="163"/>
      <c r="E81" s="379">
        <v>0</v>
      </c>
      <c r="F81" s="380"/>
      <c r="G81" s="381"/>
      <c r="H81" s="379">
        <v>0</v>
      </c>
      <c r="I81" s="380"/>
      <c r="J81" s="381"/>
      <c r="K81" s="12" t="s">
        <v>147</v>
      </c>
      <c r="L81" s="6"/>
      <c r="M81" s="6"/>
      <c r="N81" s="7"/>
      <c r="O81" s="5"/>
      <c r="P81" s="5"/>
      <c r="Q81" s="5"/>
      <c r="R81" s="5"/>
      <c r="S81" s="5"/>
      <c r="T81" s="5"/>
      <c r="U81" s="5"/>
      <c r="V81" s="5"/>
    </row>
    <row r="82" spans="1:22" s="1" customFormat="1" x14ac:dyDescent="0.25">
      <c r="A82" s="333"/>
      <c r="B82" s="376" t="s">
        <v>31</v>
      </c>
      <c r="C82" s="377"/>
      <c r="D82" s="378"/>
      <c r="E82" s="379">
        <v>0</v>
      </c>
      <c r="F82" s="380"/>
      <c r="G82" s="381"/>
      <c r="H82" s="379">
        <v>0</v>
      </c>
      <c r="I82" s="380"/>
      <c r="J82" s="381"/>
      <c r="K82" s="12" t="s">
        <v>77</v>
      </c>
      <c r="L82" s="6"/>
      <c r="M82" s="6"/>
      <c r="N82" s="7"/>
      <c r="O82" s="5"/>
      <c r="P82" s="5"/>
      <c r="Q82" s="5"/>
      <c r="R82" s="5"/>
      <c r="S82" s="5"/>
      <c r="T82" s="5"/>
      <c r="U82" s="5"/>
      <c r="V82" s="5"/>
    </row>
    <row r="83" spans="1:22" s="1" customFormat="1" x14ac:dyDescent="0.25">
      <c r="A83" s="333"/>
      <c r="B83" s="416" t="s">
        <v>19</v>
      </c>
      <c r="C83" s="417"/>
      <c r="D83" s="418"/>
      <c r="E83" s="385">
        <f>E79+SUM(E80,onroerende_voorheffing)-E81</f>
        <v>0</v>
      </c>
      <c r="F83" s="386"/>
      <c r="G83" s="387"/>
      <c r="H83" s="385">
        <f>bouwkost_fin_meubilair-H81+H82</f>
        <v>0</v>
      </c>
      <c r="I83" s="386"/>
      <c r="J83" s="387"/>
      <c r="K83" s="16" t="s">
        <v>73</v>
      </c>
      <c r="L83" s="6"/>
      <c r="M83" s="6"/>
      <c r="N83" s="7"/>
      <c r="O83" s="5"/>
      <c r="P83" s="5"/>
      <c r="Q83" s="5"/>
      <c r="R83" s="5"/>
      <c r="S83" s="5"/>
      <c r="T83" s="5"/>
      <c r="U83" s="5"/>
      <c r="V83" s="5"/>
    </row>
    <row r="84" spans="1:22" ht="27.75" customHeight="1" x14ac:dyDescent="0.25">
      <c r="A84" s="333"/>
      <c r="B84" s="396" t="s">
        <v>148</v>
      </c>
      <c r="C84" s="397"/>
      <c r="D84" s="398"/>
      <c r="E84" s="405">
        <f>P37</f>
        <v>0</v>
      </c>
      <c r="F84" s="406"/>
      <c r="G84" s="407"/>
      <c r="H84" s="316">
        <f>erkende_plaatsen1</f>
        <v>0</v>
      </c>
      <c r="I84" s="317"/>
      <c r="J84" s="318"/>
      <c r="K84" s="402" t="s">
        <v>107</v>
      </c>
      <c r="L84" s="403"/>
      <c r="M84" s="403"/>
      <c r="N84" s="403"/>
      <c r="O84" s="404"/>
      <c r="P84" s="27"/>
      <c r="Q84" s="27"/>
      <c r="R84" s="27"/>
      <c r="S84" s="27"/>
      <c r="T84" s="27"/>
      <c r="U84" s="27"/>
      <c r="V84" s="27"/>
    </row>
    <row r="85" spans="1:22" x14ac:dyDescent="0.25">
      <c r="A85" s="333"/>
      <c r="B85" s="376" t="s">
        <v>172</v>
      </c>
      <c r="C85" s="377"/>
      <c r="D85" s="378"/>
      <c r="E85" s="405">
        <v>25</v>
      </c>
      <c r="F85" s="406"/>
      <c r="G85" s="407"/>
      <c r="H85" s="316">
        <v>10</v>
      </c>
      <c r="I85" s="317"/>
      <c r="J85" s="318"/>
      <c r="K85" s="408" t="s">
        <v>78</v>
      </c>
      <c r="L85" s="409"/>
      <c r="M85" s="409"/>
      <c r="N85" s="409"/>
      <c r="O85" s="5"/>
      <c r="P85" s="27"/>
      <c r="Q85" s="27"/>
      <c r="R85" s="27"/>
      <c r="S85" s="27"/>
      <c r="T85" s="27"/>
      <c r="U85" s="27"/>
      <c r="V85" s="27"/>
    </row>
    <row r="86" spans="1:22" x14ac:dyDescent="0.25">
      <c r="A86" s="333"/>
      <c r="B86" s="410" t="s">
        <v>46</v>
      </c>
      <c r="C86" s="411"/>
      <c r="D86" s="412"/>
      <c r="E86" s="413">
        <v>365</v>
      </c>
      <c r="F86" s="414"/>
      <c r="G86" s="415"/>
      <c r="H86" s="413">
        <v>365</v>
      </c>
      <c r="I86" s="414"/>
      <c r="J86" s="415"/>
      <c r="K86" s="12" t="s">
        <v>79</v>
      </c>
      <c r="L86" s="123"/>
      <c r="M86" s="123"/>
      <c r="N86" s="5"/>
      <c r="O86" s="5"/>
      <c r="P86" s="27"/>
      <c r="Q86" s="27"/>
      <c r="R86" s="27"/>
      <c r="S86" s="27"/>
      <c r="T86" s="27"/>
      <c r="U86" s="27"/>
      <c r="V86" s="27"/>
    </row>
    <row r="87" spans="1:22" x14ac:dyDescent="0.25">
      <c r="A87" s="333"/>
      <c r="B87" s="376" t="s">
        <v>5</v>
      </c>
      <c r="C87" s="377"/>
      <c r="D87" s="378"/>
      <c r="E87" s="419">
        <f>IF($E$35="JA",0.9,0.99)</f>
        <v>0.99</v>
      </c>
      <c r="F87" s="420"/>
      <c r="G87" s="421"/>
      <c r="H87" s="419">
        <f>bezettingsgraad_werken</f>
        <v>0.99</v>
      </c>
      <c r="I87" s="420"/>
      <c r="J87" s="421"/>
      <c r="K87" s="12" t="s">
        <v>106</v>
      </c>
      <c r="L87" s="16"/>
      <c r="M87" s="16"/>
      <c r="N87" s="16"/>
      <c r="O87" s="5"/>
      <c r="P87" s="27"/>
      <c r="Q87" s="27"/>
      <c r="R87" s="27"/>
      <c r="S87" s="27"/>
      <c r="T87" s="27"/>
      <c r="U87" s="27"/>
      <c r="V87" s="27"/>
    </row>
    <row r="88" spans="1:22" x14ac:dyDescent="0.25">
      <c r="A88" s="333"/>
      <c r="B88" s="416" t="s">
        <v>262</v>
      </c>
      <c r="C88" s="417"/>
      <c r="D88" s="418"/>
      <c r="E88" s="422">
        <f>IFERROR(E83/E85/E86/E84/E87,0)</f>
        <v>0</v>
      </c>
      <c r="F88" s="423"/>
      <c r="G88" s="424"/>
      <c r="H88" s="422">
        <f>IFERROR(H83/H85/H86/H84/H87,0)</f>
        <v>0</v>
      </c>
      <c r="I88" s="423"/>
      <c r="J88" s="424"/>
      <c r="K88" s="95"/>
      <c r="L88" s="96"/>
      <c r="M88" s="96"/>
      <c r="N88" s="27"/>
      <c r="O88" s="27"/>
      <c r="P88" s="27"/>
      <c r="Q88" s="27"/>
      <c r="R88" s="27"/>
      <c r="S88" s="27"/>
      <c r="T88" s="27"/>
      <c r="U88" s="27"/>
      <c r="V88" s="27"/>
    </row>
    <row r="89" spans="1:22" x14ac:dyDescent="0.25">
      <c r="A89" s="333"/>
      <c r="B89" s="17"/>
      <c r="C89" s="17"/>
      <c r="D89" s="17"/>
      <c r="E89" s="17"/>
      <c r="F89" s="17"/>
      <c r="G89" s="17"/>
      <c r="H89" s="17"/>
      <c r="I89" s="17"/>
      <c r="J89" s="17"/>
      <c r="K89" s="8"/>
      <c r="L89" s="8"/>
      <c r="M89" s="8"/>
      <c r="N89" s="27"/>
      <c r="O89" s="27"/>
      <c r="P89" s="27"/>
      <c r="Q89" s="27"/>
      <c r="R89" s="27"/>
      <c r="S89" s="27"/>
      <c r="T89" s="27"/>
      <c r="U89" s="27"/>
      <c r="V89" s="27"/>
    </row>
    <row r="90" spans="1:22" x14ac:dyDescent="0.25">
      <c r="A90" s="333"/>
      <c r="B90" s="425"/>
      <c r="C90" s="426"/>
      <c r="D90" s="426"/>
      <c r="E90" s="426"/>
      <c r="F90" s="426"/>
      <c r="G90" s="426"/>
      <c r="H90" s="426"/>
      <c r="I90" s="426"/>
      <c r="J90" s="426"/>
      <c r="K90" s="16"/>
      <c r="L90" s="8"/>
      <c r="M90" s="8"/>
      <c r="N90" s="27"/>
      <c r="O90" s="27"/>
      <c r="P90" s="27"/>
      <c r="Q90" s="27"/>
      <c r="R90" s="27"/>
      <c r="S90" s="27"/>
      <c r="T90" s="27"/>
      <c r="U90" s="27"/>
      <c r="V90" s="27"/>
    </row>
    <row r="91" spans="1:22" x14ac:dyDescent="0.25">
      <c r="A91" s="333"/>
      <c r="B91" s="27"/>
      <c r="C91" s="4"/>
      <c r="D91" s="4"/>
      <c r="E91" s="4"/>
      <c r="F91" s="27"/>
      <c r="G91" s="27"/>
      <c r="H91" s="27"/>
      <c r="I91" s="27"/>
      <c r="J91" s="27"/>
      <c r="K91" s="27"/>
      <c r="L91" s="27" t="s">
        <v>21</v>
      </c>
      <c r="M91" s="27"/>
      <c r="N91" s="27"/>
      <c r="O91" s="27"/>
      <c r="P91" s="27"/>
      <c r="Q91" s="27"/>
      <c r="R91" s="27"/>
      <c r="S91" s="27"/>
      <c r="T91" s="27"/>
      <c r="U91" s="27"/>
      <c r="V91" s="27"/>
    </row>
    <row r="92" spans="1:22" x14ac:dyDescent="0.25">
      <c r="A92" s="333"/>
      <c r="B92" s="416" t="s">
        <v>89</v>
      </c>
      <c r="C92" s="417"/>
      <c r="D92" s="417"/>
      <c r="E92" s="417"/>
      <c r="F92" s="418"/>
      <c r="G92" s="439">
        <f>IFERROR((nettobouwkost_werken/afschrijvingsduur_nieuwbouw+nettobouwkost_meubilair/afschrijvingsduur_meubilair)/(P37*365*bezettingsgraad_werken),0)</f>
        <v>0</v>
      </c>
      <c r="H92" s="440"/>
      <c r="I92" s="441"/>
      <c r="J92" s="16" t="s">
        <v>81</v>
      </c>
      <c r="M92" s="64"/>
      <c r="N92" s="27"/>
      <c r="O92" s="27"/>
      <c r="P92" s="27" t="s">
        <v>178</v>
      </c>
      <c r="Q92" s="64" t="e">
        <f>(erkende_plaatsen1*infrakost_verblijfsdag_werken+erkendeplaatsen_2*infrakost_verblijfsdag_meubilair+#REF!*#REF!+#REF!*#REF!)/(erkende_plaatsen1+#REF!)</f>
        <v>#REF!</v>
      </c>
      <c r="R92" s="27"/>
      <c r="S92" s="27"/>
      <c r="T92" s="27"/>
      <c r="U92" s="27"/>
      <c r="V92" s="27"/>
    </row>
    <row r="93" spans="1:22" x14ac:dyDescent="0.25">
      <c r="A93" s="333"/>
      <c r="B93" s="442" t="s">
        <v>67</v>
      </c>
      <c r="C93" s="417"/>
      <c r="D93" s="417"/>
      <c r="E93" s="417"/>
      <c r="F93" s="418"/>
      <c r="G93" s="439">
        <v>5</v>
      </c>
      <c r="H93" s="440"/>
      <c r="I93" s="441"/>
      <c r="J93" s="16" t="s">
        <v>81</v>
      </c>
      <c r="K93" s="27"/>
      <c r="L93" s="64"/>
      <c r="M93" s="64"/>
      <c r="N93" s="27"/>
      <c r="O93" s="27"/>
      <c r="P93" s="27"/>
      <c r="Q93" s="27"/>
      <c r="R93" s="27"/>
      <c r="S93" s="27"/>
      <c r="T93" s="27"/>
      <c r="U93" s="27"/>
      <c r="V93" s="27"/>
    </row>
    <row r="94" spans="1:22" x14ac:dyDescent="0.25">
      <c r="A94" s="333"/>
      <c r="B94" s="416" t="s">
        <v>154</v>
      </c>
      <c r="C94" s="417"/>
      <c r="D94" s="417"/>
      <c r="E94" s="417"/>
      <c r="F94" s="418"/>
      <c r="G94" s="439">
        <f>MAX(infrastructuurcomponent_dagprijs-G93,0)</f>
        <v>0</v>
      </c>
      <c r="H94" s="440"/>
      <c r="I94" s="441"/>
      <c r="J94" s="16" t="s">
        <v>81</v>
      </c>
      <c r="M94" s="64"/>
      <c r="N94" s="27"/>
      <c r="O94" s="27"/>
      <c r="P94" s="27"/>
      <c r="Q94" s="27"/>
      <c r="R94" s="27"/>
      <c r="S94" s="27"/>
      <c r="T94" s="27"/>
      <c r="U94" s="27"/>
      <c r="V94" s="27"/>
    </row>
    <row r="95" spans="1:22" ht="66.75" customHeight="1" x14ac:dyDescent="0.25">
      <c r="A95" s="333"/>
      <c r="B95" s="416" t="s">
        <v>6</v>
      </c>
      <c r="C95" s="417"/>
      <c r="D95" s="417"/>
      <c r="E95" s="417"/>
      <c r="F95" s="418"/>
      <c r="G95" s="427" t="s">
        <v>338</v>
      </c>
      <c r="H95" s="428"/>
      <c r="I95" s="428"/>
      <c r="J95" s="428"/>
      <c r="K95" s="428"/>
      <c r="L95" s="428"/>
      <c r="M95" s="428"/>
      <c r="N95" s="429"/>
      <c r="O95" s="27"/>
      <c r="P95" s="27"/>
      <c r="Q95" s="27"/>
      <c r="R95" s="27"/>
      <c r="S95" s="27"/>
      <c r="T95" s="27"/>
      <c r="U95" s="27"/>
      <c r="V95" s="27"/>
    </row>
    <row r="96" spans="1:22" ht="27.75" customHeight="1" x14ac:dyDescent="0.25">
      <c r="A96" s="333"/>
      <c r="B96" s="430" t="s">
        <v>174</v>
      </c>
      <c r="C96" s="431"/>
      <c r="D96" s="431"/>
      <c r="E96" s="431"/>
      <c r="F96" s="431"/>
      <c r="G96" s="431"/>
      <c r="H96" s="431"/>
      <c r="I96" s="431"/>
      <c r="J96" s="431"/>
      <c r="K96" s="431"/>
      <c r="L96" s="431"/>
      <c r="M96" s="431"/>
      <c r="N96" s="432"/>
      <c r="O96" s="27"/>
      <c r="P96" s="27"/>
      <c r="Q96" s="27"/>
      <c r="R96" s="27"/>
      <c r="S96" s="27"/>
      <c r="T96" s="27"/>
      <c r="U96" s="27"/>
      <c r="V96" s="27"/>
    </row>
    <row r="97" spans="1:22" x14ac:dyDescent="0.25">
      <c r="A97" s="333"/>
      <c r="B97" s="27"/>
      <c r="C97" s="23"/>
      <c r="D97" s="23"/>
      <c r="E97" s="23"/>
      <c r="F97" s="27"/>
      <c r="G97" s="27"/>
      <c r="H97" s="27"/>
      <c r="I97" s="27"/>
      <c r="J97" s="27"/>
      <c r="K97" s="27"/>
      <c r="L97" s="27"/>
      <c r="M97" s="27"/>
      <c r="N97" s="27"/>
      <c r="O97" s="27"/>
      <c r="P97" s="27"/>
      <c r="Q97" s="27"/>
      <c r="R97" s="27"/>
      <c r="S97" s="27"/>
      <c r="T97" s="27"/>
      <c r="U97" s="27"/>
      <c r="V97" s="27"/>
    </row>
    <row r="98" spans="1:22" ht="47.25" customHeight="1" x14ac:dyDescent="0.25">
      <c r="A98" s="333"/>
      <c r="B98" s="433" t="s">
        <v>3</v>
      </c>
      <c r="C98" s="434"/>
      <c r="D98" s="434"/>
      <c r="E98" s="435"/>
      <c r="F98" s="436" t="s">
        <v>339</v>
      </c>
      <c r="G98" s="437"/>
      <c r="H98" s="437"/>
      <c r="I98" s="437"/>
      <c r="J98" s="437"/>
      <c r="K98" s="437"/>
      <c r="L98" s="437"/>
      <c r="M98" s="437"/>
      <c r="N98" s="438"/>
      <c r="O98" s="27"/>
      <c r="P98" s="27"/>
      <c r="Q98" s="27"/>
      <c r="R98" s="27"/>
      <c r="S98" s="27"/>
      <c r="T98" s="27"/>
      <c r="U98" s="27"/>
      <c r="V98" s="27"/>
    </row>
    <row r="99" spans="1:22" x14ac:dyDescent="0.25">
      <c r="A99" s="333"/>
      <c r="B99" s="26"/>
      <c r="C99" s="26"/>
      <c r="D99" s="26"/>
      <c r="E99" s="26"/>
      <c r="F99" s="9"/>
      <c r="G99" s="9"/>
      <c r="H99" s="9"/>
      <c r="I99" s="9"/>
      <c r="J99" s="9"/>
      <c r="K99" s="9"/>
      <c r="L99" s="9"/>
      <c r="M99" s="9"/>
      <c r="N99" s="9"/>
      <c r="O99" s="27"/>
      <c r="P99" s="27"/>
      <c r="Q99" s="27"/>
      <c r="R99" s="27"/>
      <c r="S99" s="27"/>
      <c r="T99" s="27"/>
      <c r="U99" s="27"/>
      <c r="V99" s="27"/>
    </row>
    <row r="100" spans="1:22" x14ac:dyDescent="0.25">
      <c r="A100" s="333"/>
      <c r="B100" s="339" t="s">
        <v>88</v>
      </c>
      <c r="C100" s="340"/>
      <c r="D100" s="340"/>
      <c r="E100" s="340"/>
      <c r="F100" s="340"/>
      <c r="G100" s="340"/>
      <c r="H100" s="340"/>
      <c r="I100" s="340"/>
      <c r="J100" s="340"/>
      <c r="K100" s="340"/>
      <c r="L100" s="340"/>
      <c r="M100" s="340"/>
      <c r="N100" s="340"/>
      <c r="O100" s="27"/>
      <c r="P100" s="3"/>
      <c r="Q100" s="27"/>
      <c r="R100" s="27"/>
      <c r="S100" s="27"/>
      <c r="T100" s="27"/>
      <c r="U100" s="27"/>
      <c r="V100" s="27"/>
    </row>
    <row r="101" spans="1:22" x14ac:dyDescent="0.25">
      <c r="A101" s="333"/>
      <c r="B101" s="158"/>
      <c r="C101" s="158"/>
      <c r="D101" s="158"/>
      <c r="E101" s="158"/>
      <c r="F101" s="158"/>
      <c r="G101" s="158"/>
      <c r="H101" s="158"/>
      <c r="I101" s="158"/>
      <c r="J101" s="158"/>
      <c r="K101" s="158"/>
      <c r="L101" s="158"/>
      <c r="M101" s="158"/>
      <c r="N101" s="158"/>
      <c r="O101" s="27"/>
      <c r="P101" s="3"/>
      <c r="Q101" s="27"/>
      <c r="R101" s="27"/>
      <c r="S101" s="27"/>
      <c r="T101" s="27"/>
      <c r="U101" s="27"/>
      <c r="V101" s="27"/>
    </row>
    <row r="102" spans="1:22" x14ac:dyDescent="0.25">
      <c r="A102" s="333"/>
      <c r="B102" s="443" t="s">
        <v>326</v>
      </c>
      <c r="C102" s="356"/>
      <c r="D102" s="356"/>
      <c r="E102" s="356"/>
      <c r="F102" s="356"/>
      <c r="G102" s="356"/>
      <c r="H102" s="356"/>
      <c r="I102" s="356"/>
      <c r="J102" s="356"/>
      <c r="K102" s="356"/>
      <c r="L102" s="356"/>
      <c r="M102" s="356"/>
      <c r="N102" s="357"/>
      <c r="O102" s="27"/>
      <c r="P102" s="3"/>
      <c r="Q102" s="27"/>
      <c r="R102" s="27"/>
      <c r="S102" s="27"/>
      <c r="T102" s="27"/>
      <c r="U102" s="27"/>
      <c r="V102" s="27"/>
    </row>
    <row r="103" spans="1:22" x14ac:dyDescent="0.25">
      <c r="A103" s="333"/>
      <c r="B103" s="361"/>
      <c r="C103" s="362"/>
      <c r="D103" s="362"/>
      <c r="E103" s="362"/>
      <c r="F103" s="362"/>
      <c r="G103" s="362"/>
      <c r="H103" s="362"/>
      <c r="I103" s="362"/>
      <c r="J103" s="362"/>
      <c r="K103" s="362"/>
      <c r="L103" s="362"/>
      <c r="M103" s="362"/>
      <c r="N103" s="363"/>
      <c r="O103" s="27"/>
      <c r="P103" s="3"/>
      <c r="Q103" s="27"/>
      <c r="R103" s="27"/>
      <c r="S103" s="27"/>
      <c r="T103" s="27"/>
      <c r="U103" s="27"/>
      <c r="V103" s="27"/>
    </row>
    <row r="104" spans="1:22" s="101" customFormat="1" x14ac:dyDescent="0.25">
      <c r="A104" s="333"/>
      <c r="B104" s="214"/>
      <c r="C104" s="212"/>
      <c r="D104" s="212"/>
      <c r="E104" s="212"/>
      <c r="F104" s="212"/>
      <c r="G104" s="212"/>
      <c r="H104" s="212"/>
      <c r="I104" s="212"/>
      <c r="J104" s="212"/>
      <c r="K104" s="212"/>
      <c r="L104" s="212"/>
      <c r="M104" s="212"/>
      <c r="N104" s="212"/>
      <c r="O104" s="12"/>
      <c r="P104" s="12"/>
      <c r="Q104" s="12"/>
      <c r="R104" s="12"/>
      <c r="S104" s="12"/>
      <c r="T104" s="12"/>
      <c r="U104" s="12"/>
      <c r="V104" s="12"/>
    </row>
    <row r="105" spans="1:22" x14ac:dyDescent="0.25">
      <c r="A105" s="333"/>
      <c r="B105" s="47"/>
      <c r="C105" s="48"/>
      <c r="D105" s="48"/>
      <c r="E105" s="444" t="s">
        <v>247</v>
      </c>
      <c r="F105" s="445"/>
      <c r="G105" s="444" t="s">
        <v>248</v>
      </c>
      <c r="H105" s="446"/>
      <c r="I105" s="445"/>
      <c r="J105" s="444" t="s">
        <v>249</v>
      </c>
      <c r="K105" s="446"/>
      <c r="L105" s="445"/>
      <c r="M105" s="444" t="s">
        <v>250</v>
      </c>
      <c r="N105" s="447"/>
      <c r="O105" s="27"/>
      <c r="P105" s="3"/>
      <c r="Q105" s="27"/>
      <c r="R105" s="27"/>
      <c r="S105" s="27"/>
      <c r="T105" s="27"/>
      <c r="U105" s="27"/>
      <c r="V105" s="27"/>
    </row>
    <row r="106" spans="1:22" x14ac:dyDescent="0.25">
      <c r="A106" s="333"/>
      <c r="B106" s="49" t="s">
        <v>151</v>
      </c>
      <c r="C106" s="50"/>
      <c r="D106" s="50"/>
      <c r="E106" s="448">
        <v>0</v>
      </c>
      <c r="F106" s="449"/>
      <c r="G106" s="450">
        <v>0</v>
      </c>
      <c r="H106" s="451"/>
      <c r="I106" s="452"/>
      <c r="J106" s="448">
        <v>0</v>
      </c>
      <c r="K106" s="453"/>
      <c r="L106" s="449"/>
      <c r="M106" s="448">
        <v>0</v>
      </c>
      <c r="N106" s="449"/>
      <c r="O106" s="27"/>
      <c r="P106" s="3"/>
      <c r="Q106" s="27"/>
      <c r="R106" s="27"/>
      <c r="S106" s="27"/>
      <c r="T106" s="27"/>
      <c r="U106" s="27"/>
      <c r="V106" s="27"/>
    </row>
    <row r="107" spans="1:22" x14ac:dyDescent="0.25">
      <c r="A107" s="333"/>
      <c r="B107" s="51" t="s">
        <v>56</v>
      </c>
      <c r="C107" s="52"/>
      <c r="D107" s="52"/>
      <c r="E107" s="460"/>
      <c r="F107" s="461"/>
      <c r="G107" s="462"/>
      <c r="H107" s="463"/>
      <c r="I107" s="464"/>
      <c r="J107" s="462"/>
      <c r="K107" s="463"/>
      <c r="L107" s="464"/>
      <c r="M107" s="462"/>
      <c r="N107" s="464"/>
      <c r="O107" s="27"/>
      <c r="P107" s="3"/>
      <c r="Q107" s="27"/>
      <c r="R107" s="27"/>
      <c r="S107" s="27"/>
      <c r="T107" s="27"/>
      <c r="U107" s="27"/>
      <c r="V107" s="27"/>
    </row>
    <row r="108" spans="1:22" x14ac:dyDescent="0.25">
      <c r="A108" s="333"/>
      <c r="B108" s="51" t="s">
        <v>14</v>
      </c>
      <c r="C108" s="52"/>
      <c r="D108" s="52"/>
      <c r="E108" s="448"/>
      <c r="F108" s="449"/>
      <c r="G108" s="462"/>
      <c r="H108" s="463"/>
      <c r="I108" s="464"/>
      <c r="J108" s="462"/>
      <c r="K108" s="463"/>
      <c r="L108" s="464"/>
      <c r="M108" s="462"/>
      <c r="N108" s="464"/>
      <c r="O108" s="27"/>
      <c r="P108" s="3"/>
      <c r="Q108" s="27"/>
      <c r="R108" s="27"/>
      <c r="S108" s="27"/>
      <c r="T108" s="27"/>
      <c r="U108" s="27"/>
      <c r="V108" s="27"/>
    </row>
    <row r="109" spans="1:22" x14ac:dyDescent="0.25">
      <c r="A109" s="333"/>
      <c r="B109" s="53" t="s">
        <v>52</v>
      </c>
      <c r="C109" s="54"/>
      <c r="D109" s="54"/>
      <c r="E109" s="454">
        <f>E106-ABS(E107)-ABS(E108)</f>
        <v>0</v>
      </c>
      <c r="F109" s="455"/>
      <c r="G109" s="456">
        <f>G106-ABS(G107)-ABS(G108)</f>
        <v>0</v>
      </c>
      <c r="H109" s="457"/>
      <c r="I109" s="458"/>
      <c r="J109" s="456">
        <f>J106-ABS(J107)-ABS(J108)</f>
        <v>0</v>
      </c>
      <c r="K109" s="457"/>
      <c r="L109" s="458"/>
      <c r="M109" s="456">
        <f>M106-ABS(M107)-ABS(M108)</f>
        <v>0</v>
      </c>
      <c r="N109" s="458"/>
      <c r="O109" s="27"/>
      <c r="P109" s="3"/>
      <c r="Q109" s="27"/>
      <c r="R109" s="27"/>
      <c r="S109" s="27"/>
      <c r="T109" s="27"/>
      <c r="U109" s="27"/>
      <c r="V109" s="27"/>
    </row>
    <row r="110" spans="1:22" x14ac:dyDescent="0.25">
      <c r="A110" s="333"/>
      <c r="B110" s="51" t="s">
        <v>17</v>
      </c>
      <c r="C110" s="52"/>
      <c r="D110" s="52"/>
      <c r="E110" s="454">
        <f>-PMT($E$69,E114,E109)*E114-E106</f>
        <v>0</v>
      </c>
      <c r="F110" s="459"/>
      <c r="G110" s="454">
        <f>-PMT(E69,G114,G109)*G114-G109</f>
        <v>0</v>
      </c>
      <c r="H110" s="459"/>
      <c r="I110" s="455"/>
      <c r="J110" s="454">
        <f>-PMT(E69,J114,J109)*J114-J109</f>
        <v>0</v>
      </c>
      <c r="K110" s="459"/>
      <c r="L110" s="455"/>
      <c r="M110" s="454">
        <f>-PMT(E69,M114,M109)*M114-M109</f>
        <v>0</v>
      </c>
      <c r="N110" s="459"/>
      <c r="O110" s="124" t="s">
        <v>108</v>
      </c>
      <c r="P110" s="3"/>
      <c r="Q110" s="27"/>
      <c r="R110" s="27"/>
      <c r="S110" s="27"/>
      <c r="T110" s="27"/>
      <c r="U110" s="27"/>
      <c r="V110" s="27"/>
    </row>
    <row r="111" spans="1:22" x14ac:dyDescent="0.25">
      <c r="A111" s="333"/>
      <c r="B111" s="53" t="s">
        <v>53</v>
      </c>
      <c r="C111" s="54"/>
      <c r="D111" s="54"/>
      <c r="E111" s="454">
        <f>E109+E110</f>
        <v>0</v>
      </c>
      <c r="F111" s="455"/>
      <c r="G111" s="456">
        <f>G109+G110</f>
        <v>0</v>
      </c>
      <c r="H111" s="457"/>
      <c r="I111" s="458"/>
      <c r="J111" s="456">
        <f>J109+J110</f>
        <v>0</v>
      </c>
      <c r="K111" s="457"/>
      <c r="L111" s="458"/>
      <c r="M111" s="456">
        <f>M109+M110</f>
        <v>0</v>
      </c>
      <c r="N111" s="458"/>
      <c r="O111" s="5"/>
      <c r="P111" s="3"/>
      <c r="Q111" s="27"/>
      <c r="R111" s="27"/>
      <c r="S111" s="27"/>
      <c r="T111" s="27"/>
      <c r="U111" s="27"/>
      <c r="V111" s="27"/>
    </row>
    <row r="112" spans="1:22" x14ac:dyDescent="0.25">
      <c r="A112" s="333"/>
      <c r="B112" s="51" t="s">
        <v>57</v>
      </c>
      <c r="C112" s="52"/>
      <c r="D112" s="52"/>
      <c r="E112" s="448"/>
      <c r="F112" s="449"/>
      <c r="G112" s="462"/>
      <c r="H112" s="463"/>
      <c r="I112" s="464"/>
      <c r="J112" s="462"/>
      <c r="K112" s="463"/>
      <c r="L112" s="464"/>
      <c r="M112" s="462"/>
      <c r="N112" s="464"/>
      <c r="O112" s="5"/>
      <c r="P112" s="3"/>
      <c r="Q112" s="27"/>
      <c r="R112" s="27"/>
      <c r="S112" s="27"/>
      <c r="T112" s="27"/>
      <c r="U112" s="27"/>
      <c r="V112" s="27"/>
    </row>
    <row r="113" spans="1:22" x14ac:dyDescent="0.25">
      <c r="A113" s="333"/>
      <c r="B113" s="53" t="s">
        <v>54</v>
      </c>
      <c r="C113" s="54"/>
      <c r="D113" s="54"/>
      <c r="E113" s="454">
        <f>E111-E112</f>
        <v>0</v>
      </c>
      <c r="F113" s="455"/>
      <c r="G113" s="456">
        <f>G111-G112</f>
        <v>0</v>
      </c>
      <c r="H113" s="457"/>
      <c r="I113" s="458"/>
      <c r="J113" s="456">
        <f>J111-J112</f>
        <v>0</v>
      </c>
      <c r="K113" s="457"/>
      <c r="L113" s="458"/>
      <c r="M113" s="456">
        <f>M111-M112</f>
        <v>0</v>
      </c>
      <c r="N113" s="458"/>
      <c r="O113" s="5"/>
      <c r="P113" s="3"/>
      <c r="Q113" s="27"/>
      <c r="R113" s="27"/>
      <c r="S113" s="27"/>
      <c r="T113" s="27"/>
      <c r="U113" s="27"/>
      <c r="V113" s="27"/>
    </row>
    <row r="114" spans="1:22" x14ac:dyDescent="0.25">
      <c r="A114" s="333"/>
      <c r="B114" s="51" t="s">
        <v>70</v>
      </c>
      <c r="C114" s="52"/>
      <c r="D114" s="52"/>
      <c r="E114" s="465">
        <v>3</v>
      </c>
      <c r="F114" s="466"/>
      <c r="G114" s="467">
        <v>5</v>
      </c>
      <c r="H114" s="468"/>
      <c r="I114" s="469"/>
      <c r="J114" s="470">
        <v>10</v>
      </c>
      <c r="K114" s="471"/>
      <c r="L114" s="466"/>
      <c r="M114" s="470">
        <v>20</v>
      </c>
      <c r="N114" s="466"/>
      <c r="O114" s="16" t="s">
        <v>109</v>
      </c>
      <c r="P114" s="3"/>
      <c r="Q114" s="27"/>
      <c r="R114" s="27"/>
      <c r="S114" s="27"/>
      <c r="T114" s="27"/>
      <c r="U114" s="27"/>
      <c r="V114" s="27"/>
    </row>
    <row r="115" spans="1:22" x14ac:dyDescent="0.25">
      <c r="A115" s="333"/>
      <c r="B115" s="51" t="str">
        <f>B84</f>
        <v>aantal plaatsen onder forfait en waarop investeringskost van toepassing</v>
      </c>
      <c r="C115" s="52"/>
      <c r="D115" s="52"/>
      <c r="E115" s="470">
        <f>P37</f>
        <v>0</v>
      </c>
      <c r="F115" s="466"/>
      <c r="G115" s="467">
        <f>E115</f>
        <v>0</v>
      </c>
      <c r="H115" s="468"/>
      <c r="I115" s="469"/>
      <c r="J115" s="470">
        <f>G115</f>
        <v>0</v>
      </c>
      <c r="K115" s="471"/>
      <c r="L115" s="466"/>
      <c r="M115" s="470">
        <f>J115</f>
        <v>0</v>
      </c>
      <c r="N115" s="466"/>
      <c r="O115" s="12" t="s">
        <v>110</v>
      </c>
      <c r="P115" s="3"/>
      <c r="Q115" s="27"/>
      <c r="R115" s="27"/>
      <c r="S115" s="27"/>
      <c r="T115" s="27"/>
      <c r="U115" s="27"/>
      <c r="V115" s="27"/>
    </row>
    <row r="116" spans="1:22" x14ac:dyDescent="0.25">
      <c r="A116" s="333"/>
      <c r="B116" s="51" t="s">
        <v>55</v>
      </c>
      <c r="C116" s="52"/>
      <c r="D116" s="52"/>
      <c r="E116" s="467">
        <v>365</v>
      </c>
      <c r="F116" s="468"/>
      <c r="G116" s="467">
        <v>365</v>
      </c>
      <c r="H116" s="468"/>
      <c r="I116" s="469"/>
      <c r="J116" s="467">
        <v>365</v>
      </c>
      <c r="K116" s="468"/>
      <c r="L116" s="469"/>
      <c r="M116" s="467">
        <v>365</v>
      </c>
      <c r="N116" s="469"/>
      <c r="O116" s="12" t="s">
        <v>110</v>
      </c>
      <c r="P116" s="3"/>
      <c r="Q116" s="27"/>
      <c r="R116" s="27"/>
      <c r="S116" s="27"/>
      <c r="T116" s="27"/>
      <c r="U116" s="27"/>
      <c r="V116" s="27"/>
    </row>
    <row r="117" spans="1:22" x14ac:dyDescent="0.25">
      <c r="A117" s="333"/>
      <c r="B117" s="51" t="s">
        <v>5</v>
      </c>
      <c r="C117" s="52"/>
      <c r="D117" s="52"/>
      <c r="E117" s="470">
        <f>bezettingsgraad_werken</f>
        <v>0.99</v>
      </c>
      <c r="F117" s="466"/>
      <c r="G117" s="467">
        <f>E117</f>
        <v>0.99</v>
      </c>
      <c r="H117" s="468"/>
      <c r="I117" s="469"/>
      <c r="J117" s="470">
        <f>G117</f>
        <v>0.99</v>
      </c>
      <c r="K117" s="471"/>
      <c r="L117" s="466"/>
      <c r="M117" s="470">
        <f>J117</f>
        <v>0.99</v>
      </c>
      <c r="N117" s="466"/>
      <c r="O117" s="12" t="s">
        <v>111</v>
      </c>
      <c r="P117" s="3"/>
      <c r="Q117" s="27"/>
      <c r="R117" s="27"/>
      <c r="S117" s="27"/>
      <c r="T117" s="27"/>
      <c r="U117" s="27"/>
      <c r="V117" s="27"/>
    </row>
    <row r="118" spans="1:22" x14ac:dyDescent="0.25">
      <c r="A118" s="333"/>
      <c r="B118" s="159" t="s">
        <v>69</v>
      </c>
      <c r="C118" s="54"/>
      <c r="D118" s="54"/>
      <c r="E118" s="456">
        <f>IFERROR(ROUND(E113/E114/E116/E115/E117,2),0)</f>
        <v>0</v>
      </c>
      <c r="F118" s="457"/>
      <c r="G118" s="456">
        <f>IFERROR(ROUND(G113/G114/G116/G115/G117,2),0)</f>
        <v>0</v>
      </c>
      <c r="H118" s="457"/>
      <c r="I118" s="458"/>
      <c r="J118" s="456">
        <f>IFERROR(ROUND(J113/J114/J116/J115/J117,2),0)</f>
        <v>0</v>
      </c>
      <c r="K118" s="457"/>
      <c r="L118" s="458"/>
      <c r="M118" s="456">
        <f>IFERROR(ROUND(M113/M114/M116/M115/M117,2),0)</f>
        <v>0</v>
      </c>
      <c r="N118" s="458"/>
      <c r="O118" s="27"/>
      <c r="P118" s="3"/>
      <c r="Q118" s="27"/>
      <c r="R118" s="27"/>
      <c r="S118" s="27"/>
      <c r="T118" s="27"/>
      <c r="U118" s="27"/>
      <c r="V118" s="27"/>
    </row>
    <row r="119" spans="1:22" x14ac:dyDescent="0.25">
      <c r="A119" s="333"/>
      <c r="B119" s="488"/>
      <c r="C119" s="489"/>
      <c r="D119" s="489"/>
      <c r="E119" s="489"/>
      <c r="F119" s="489"/>
      <c r="G119" s="489"/>
      <c r="H119" s="489"/>
      <c r="I119" s="489"/>
      <c r="J119" s="489"/>
      <c r="K119" s="489"/>
      <c r="L119" s="489"/>
      <c r="M119" s="489"/>
      <c r="N119" s="489"/>
      <c r="O119" s="27"/>
      <c r="P119" s="3"/>
      <c r="Q119" s="27"/>
      <c r="R119" s="27"/>
      <c r="S119" s="27"/>
      <c r="T119" s="27"/>
      <c r="U119" s="27"/>
      <c r="V119" s="27"/>
    </row>
    <row r="120" spans="1:22" x14ac:dyDescent="0.25">
      <c r="A120" s="333"/>
      <c r="B120" s="490" t="s">
        <v>155</v>
      </c>
      <c r="C120" s="491"/>
      <c r="D120" s="491"/>
      <c r="E120" s="491"/>
      <c r="F120" s="492"/>
      <c r="G120" s="493">
        <f>E118+G118+J118+M118</f>
        <v>0</v>
      </c>
      <c r="H120" s="494"/>
      <c r="I120" s="495"/>
      <c r="J120" s="12" t="s">
        <v>20</v>
      </c>
      <c r="K120" s="15"/>
      <c r="L120" s="15"/>
      <c r="M120" s="15"/>
      <c r="N120" s="15"/>
      <c r="O120" s="27"/>
      <c r="P120" s="3"/>
      <c r="Q120" s="27"/>
      <c r="R120" s="27"/>
      <c r="S120" s="27"/>
      <c r="T120" s="27"/>
      <c r="U120" s="27"/>
      <c r="V120" s="27"/>
    </row>
    <row r="121" spans="1:22" x14ac:dyDescent="0.25">
      <c r="A121" s="333"/>
      <c r="B121" s="496" t="s">
        <v>6</v>
      </c>
      <c r="C121" s="497"/>
      <c r="D121" s="497"/>
      <c r="E121" s="497"/>
      <c r="F121" s="498"/>
      <c r="G121" s="499" t="s">
        <v>68</v>
      </c>
      <c r="H121" s="500"/>
      <c r="I121" s="500"/>
      <c r="J121" s="500"/>
      <c r="K121" s="500"/>
      <c r="L121" s="500"/>
      <c r="M121" s="500"/>
      <c r="N121" s="501"/>
      <c r="O121" s="27"/>
      <c r="P121" s="3"/>
      <c r="Q121" s="27"/>
      <c r="R121" s="27"/>
      <c r="S121" s="27"/>
      <c r="T121" s="27"/>
      <c r="U121" s="27"/>
      <c r="V121" s="27"/>
    </row>
    <row r="122" spans="1:22" x14ac:dyDescent="0.25">
      <c r="A122" s="333"/>
      <c r="B122" s="502"/>
      <c r="C122" s="503"/>
      <c r="D122" s="503"/>
      <c r="E122" s="503"/>
      <c r="F122" s="503"/>
      <c r="G122" s="503"/>
      <c r="H122" s="503"/>
      <c r="I122" s="503"/>
      <c r="J122" s="503"/>
      <c r="K122" s="503"/>
      <c r="L122" s="503"/>
      <c r="M122" s="503"/>
      <c r="N122" s="504"/>
      <c r="O122" s="27"/>
      <c r="P122" s="3"/>
      <c r="Q122" s="27"/>
      <c r="R122" s="27"/>
      <c r="S122" s="27"/>
      <c r="T122" s="27"/>
      <c r="U122" s="27"/>
      <c r="V122" s="27"/>
    </row>
    <row r="123" spans="1:22" x14ac:dyDescent="0.25">
      <c r="A123" s="333"/>
      <c r="B123" s="39"/>
      <c r="C123" s="4"/>
      <c r="D123" s="4"/>
      <c r="E123" s="4"/>
      <c r="F123" s="15"/>
      <c r="G123" s="15"/>
      <c r="H123" s="15"/>
      <c r="I123" s="15"/>
      <c r="J123" s="15"/>
      <c r="K123" s="15"/>
      <c r="L123" s="15"/>
      <c r="M123" s="15"/>
      <c r="N123" s="15"/>
      <c r="O123" s="27"/>
      <c r="P123" s="3"/>
      <c r="Q123" s="27"/>
      <c r="R123" s="27"/>
      <c r="S123" s="27"/>
      <c r="T123" s="27"/>
      <c r="U123" s="27"/>
      <c r="V123" s="27"/>
    </row>
    <row r="124" spans="1:22" x14ac:dyDescent="0.25">
      <c r="A124" s="333"/>
      <c r="B124" s="472" t="s">
        <v>3</v>
      </c>
      <c r="C124" s="473"/>
      <c r="D124" s="473"/>
      <c r="E124" s="474"/>
      <c r="F124" s="475" t="s">
        <v>80</v>
      </c>
      <c r="G124" s="476"/>
      <c r="H124" s="476"/>
      <c r="I124" s="476"/>
      <c r="J124" s="476"/>
      <c r="K124" s="476"/>
      <c r="L124" s="476"/>
      <c r="M124" s="476"/>
      <c r="N124" s="477"/>
      <c r="O124" s="27"/>
      <c r="P124" s="3"/>
      <c r="Q124" s="27"/>
      <c r="R124" s="27"/>
      <c r="S124" s="27"/>
      <c r="T124" s="27"/>
      <c r="U124" s="27"/>
      <c r="V124" s="27"/>
    </row>
    <row r="125" spans="1:22" x14ac:dyDescent="0.25">
      <c r="A125" s="333"/>
      <c r="B125" s="40"/>
      <c r="C125" s="40"/>
      <c r="D125" s="40"/>
      <c r="E125" s="40"/>
      <c r="F125" s="40"/>
      <c r="G125" s="40"/>
      <c r="H125" s="40"/>
      <c r="I125" s="40"/>
      <c r="J125" s="40"/>
      <c r="K125" s="40"/>
      <c r="L125" s="40"/>
      <c r="M125" s="40"/>
      <c r="N125" s="40"/>
      <c r="O125" s="27"/>
      <c r="P125" s="27"/>
      <c r="Q125" s="27"/>
      <c r="R125" s="27"/>
      <c r="S125" s="27"/>
      <c r="T125" s="27"/>
      <c r="U125" s="27"/>
      <c r="V125" s="27"/>
    </row>
    <row r="126" spans="1:22" x14ac:dyDescent="0.25">
      <c r="B126" s="55"/>
      <c r="C126" s="55"/>
      <c r="D126" s="55"/>
      <c r="E126" s="55"/>
      <c r="F126" s="9"/>
      <c r="G126" s="9"/>
      <c r="H126" s="9"/>
      <c r="I126" s="9"/>
      <c r="J126" s="9"/>
      <c r="K126" s="9"/>
      <c r="L126" s="9"/>
      <c r="M126" s="9"/>
      <c r="N126" s="9"/>
    </row>
    <row r="127" spans="1:22" x14ac:dyDescent="0.25">
      <c r="B127" s="339" t="s">
        <v>116</v>
      </c>
      <c r="C127" s="340"/>
      <c r="D127" s="340"/>
      <c r="E127" s="340"/>
      <c r="F127" s="340"/>
      <c r="G127" s="340"/>
      <c r="H127" s="340"/>
      <c r="I127" s="340"/>
      <c r="J127" s="340"/>
      <c r="K127" s="340"/>
      <c r="L127" s="340"/>
      <c r="M127" s="340"/>
      <c r="N127" s="340"/>
    </row>
    <row r="128" spans="1:22" x14ac:dyDescent="0.25">
      <c r="B128" s="43"/>
      <c r="C128" s="43"/>
      <c r="D128" s="43"/>
      <c r="E128" s="43"/>
      <c r="F128" s="43"/>
      <c r="G128" s="43"/>
      <c r="H128" s="43"/>
      <c r="I128" s="43"/>
      <c r="J128" s="43"/>
      <c r="K128" s="43"/>
      <c r="L128" s="43"/>
      <c r="M128" s="43"/>
      <c r="N128" s="43"/>
    </row>
    <row r="129" spans="2:14" ht="15" customHeight="1" x14ac:dyDescent="0.25">
      <c r="B129" s="478" t="s">
        <v>340</v>
      </c>
      <c r="C129" s="479"/>
      <c r="D129" s="479"/>
      <c r="E129" s="479"/>
      <c r="F129" s="479"/>
      <c r="G129" s="479"/>
      <c r="H129" s="479"/>
      <c r="I129" s="479"/>
      <c r="J129" s="479"/>
      <c r="K129" s="479"/>
      <c r="L129" s="479"/>
      <c r="M129" s="480"/>
    </row>
    <row r="130" spans="2:14" ht="291" customHeight="1" x14ac:dyDescent="0.25">
      <c r="B130" s="481"/>
      <c r="C130" s="482"/>
      <c r="D130" s="482"/>
      <c r="E130" s="482"/>
      <c r="F130" s="482"/>
      <c r="G130" s="482"/>
      <c r="H130" s="482"/>
      <c r="I130" s="482"/>
      <c r="J130" s="482"/>
      <c r="K130" s="482"/>
      <c r="L130" s="482"/>
      <c r="M130" s="483"/>
    </row>
    <row r="131" spans="2:14" x14ac:dyDescent="0.25">
      <c r="B131" s="43"/>
    </row>
    <row r="132" spans="2:14" x14ac:dyDescent="0.25">
      <c r="E132" s="170" t="s">
        <v>60</v>
      </c>
      <c r="F132" s="1" t="s">
        <v>58</v>
      </c>
      <c r="G132" s="170" t="s">
        <v>252</v>
      </c>
      <c r="H132" s="484" t="s">
        <v>253</v>
      </c>
      <c r="I132" s="484"/>
      <c r="J132" s="170" t="s">
        <v>66</v>
      </c>
      <c r="K132" s="170" t="s">
        <v>48</v>
      </c>
      <c r="L132" s="170" t="s">
        <v>65</v>
      </c>
      <c r="M132" s="170"/>
    </row>
    <row r="133" spans="2:14" x14ac:dyDescent="0.25">
      <c r="B133" s="485" t="s">
        <v>101</v>
      </c>
      <c r="C133" s="485"/>
      <c r="D133" s="485"/>
      <c r="E133" s="277">
        <v>0</v>
      </c>
      <c r="F133" s="278">
        <v>0</v>
      </c>
      <c r="G133" s="278">
        <v>0</v>
      </c>
      <c r="H133" s="486">
        <v>0</v>
      </c>
      <c r="I133" s="487"/>
      <c r="J133" s="279">
        <v>0</v>
      </c>
      <c r="K133" s="278"/>
      <c r="L133" s="268">
        <f>F133-SUM(G133:K133)</f>
        <v>0</v>
      </c>
      <c r="M133" s="56"/>
    </row>
    <row r="134" spans="2:14" x14ac:dyDescent="0.25">
      <c r="B134" s="485" t="s">
        <v>173</v>
      </c>
      <c r="C134" s="485"/>
      <c r="D134" s="485"/>
      <c r="E134" s="277">
        <v>0</v>
      </c>
      <c r="F134" s="278">
        <v>0</v>
      </c>
      <c r="G134" s="278">
        <v>0</v>
      </c>
      <c r="H134" s="486">
        <v>0</v>
      </c>
      <c r="I134" s="487"/>
      <c r="J134" s="279">
        <v>0</v>
      </c>
      <c r="K134" s="278"/>
      <c r="L134" s="268">
        <f>F134-SUM(G134:K134)</f>
        <v>0</v>
      </c>
      <c r="M134" s="56"/>
    </row>
    <row r="135" spans="2:14" x14ac:dyDescent="0.25">
      <c r="B135" s="1" t="s">
        <v>61</v>
      </c>
      <c r="C135" s="1"/>
      <c r="D135" s="1"/>
      <c r="E135" s="105"/>
      <c r="F135" s="105"/>
      <c r="G135" s="105"/>
      <c r="H135" s="105"/>
      <c r="I135" s="105"/>
      <c r="J135" s="105"/>
      <c r="K135" s="105"/>
      <c r="L135" s="108">
        <f>SUM(L133:M134)</f>
        <v>0</v>
      </c>
      <c r="M135" s="170"/>
    </row>
    <row r="136" spans="2:14" x14ac:dyDescent="0.25">
      <c r="B136" s="1" t="s">
        <v>254</v>
      </c>
      <c r="C136" s="1"/>
      <c r="D136" s="1"/>
      <c r="E136" s="105"/>
      <c r="F136" s="105"/>
      <c r="G136" s="181" t="s">
        <v>258</v>
      </c>
      <c r="H136" s="105"/>
      <c r="I136" s="105"/>
      <c r="J136" s="105"/>
      <c r="K136" s="108"/>
      <c r="L136" s="108"/>
    </row>
    <row r="137" spans="2:14" x14ac:dyDescent="0.25">
      <c r="B137" s="13" t="s">
        <v>62</v>
      </c>
      <c r="E137" s="28">
        <f>L135</f>
        <v>0</v>
      </c>
      <c r="F137" s="109" t="s">
        <v>81</v>
      </c>
      <c r="G137" s="105"/>
      <c r="H137" s="105"/>
      <c r="I137" s="105"/>
      <c r="J137" s="105"/>
      <c r="K137" s="108"/>
      <c r="L137" s="108"/>
    </row>
    <row r="138" spans="2:14" x14ac:dyDescent="0.25">
      <c r="B138" s="13" t="s">
        <v>63</v>
      </c>
      <c r="E138" s="41">
        <f>P37*365*bezettingsgraad_werken</f>
        <v>0</v>
      </c>
      <c r="F138" s="66" t="s">
        <v>81</v>
      </c>
      <c r="G138" s="1"/>
      <c r="H138" s="1"/>
      <c r="I138" s="1"/>
      <c r="J138" s="1"/>
      <c r="K138" s="57"/>
      <c r="L138" s="170"/>
    </row>
    <row r="139" spans="2:14" x14ac:dyDescent="0.25">
      <c r="E139" s="41"/>
      <c r="F139" s="1"/>
      <c r="G139" s="1"/>
      <c r="H139" s="1"/>
      <c r="I139" s="1"/>
      <c r="J139" s="1"/>
      <c r="K139" s="57"/>
      <c r="L139" s="170"/>
    </row>
    <row r="140" spans="2:14" x14ac:dyDescent="0.25">
      <c r="B140" s="490" t="s">
        <v>156</v>
      </c>
      <c r="C140" s="491"/>
      <c r="D140" s="491"/>
      <c r="E140" s="491"/>
      <c r="F140" s="492"/>
      <c r="G140" s="513">
        <f>IFERROR(E137/E138,0)</f>
        <v>0</v>
      </c>
      <c r="H140" s="514"/>
      <c r="I140" s="515"/>
      <c r="J140" s="66" t="s">
        <v>81</v>
      </c>
      <c r="K140" s="15"/>
      <c r="L140" s="15"/>
      <c r="M140" s="15"/>
      <c r="N140" s="15"/>
    </row>
    <row r="141" spans="2:14" x14ac:dyDescent="0.25">
      <c r="B141" s="490" t="s">
        <v>195</v>
      </c>
      <c r="C141" s="491"/>
      <c r="D141" s="491"/>
      <c r="E141" s="491"/>
      <c r="F141" s="492"/>
      <c r="G141" s="516" t="s">
        <v>196</v>
      </c>
      <c r="H141" s="517"/>
      <c r="I141" s="517"/>
      <c r="J141" s="517"/>
      <c r="K141" s="517"/>
      <c r="L141" s="517"/>
      <c r="M141" s="517"/>
      <c r="N141" s="518"/>
    </row>
    <row r="143" spans="2:14" x14ac:dyDescent="0.25">
      <c r="B143" s="339" t="s">
        <v>152</v>
      </c>
      <c r="C143" s="340"/>
      <c r="D143" s="340"/>
      <c r="E143" s="340"/>
      <c r="F143" s="340"/>
      <c r="G143" s="340"/>
      <c r="H143" s="340"/>
      <c r="I143" s="340"/>
      <c r="J143" s="340"/>
      <c r="K143" s="340"/>
      <c r="L143" s="340"/>
      <c r="M143" s="340"/>
      <c r="N143" s="340"/>
    </row>
    <row r="145" spans="2:15" ht="85.5" customHeight="1" x14ac:dyDescent="0.25">
      <c r="B145" s="505" t="s">
        <v>194</v>
      </c>
      <c r="C145" s="506"/>
      <c r="D145" s="506"/>
      <c r="E145" s="506"/>
      <c r="F145" s="506"/>
      <c r="G145" s="506"/>
      <c r="H145" s="506"/>
      <c r="I145" s="506"/>
      <c r="J145" s="506"/>
      <c r="K145" s="506"/>
      <c r="L145" s="506"/>
      <c r="M145" s="506"/>
      <c r="N145" s="507"/>
    </row>
    <row r="146" spans="2:15" ht="15.75" thickBot="1" x14ac:dyDescent="0.3">
      <c r="B146" s="156"/>
      <c r="C146" s="156"/>
      <c r="D146" s="156"/>
      <c r="E146" s="156"/>
      <c r="F146" s="156"/>
      <c r="G146" s="156"/>
      <c r="H146" s="156"/>
      <c r="I146" s="156"/>
      <c r="J146" s="156"/>
      <c r="K146" s="156"/>
      <c r="L146" s="156"/>
      <c r="M146" s="156"/>
      <c r="N146" s="156"/>
    </row>
    <row r="147" spans="2:15" s="61" customFormat="1" ht="42.75" customHeight="1" thickBot="1" x14ac:dyDescent="0.3">
      <c r="B147" s="508" t="s">
        <v>125</v>
      </c>
      <c r="C147" s="509"/>
      <c r="D147" s="510"/>
      <c r="E147" s="138" t="s">
        <v>175</v>
      </c>
      <c r="F147" s="138" t="s">
        <v>176</v>
      </c>
      <c r="G147" s="173"/>
      <c r="H147" s="173"/>
      <c r="I147" s="173"/>
      <c r="J147" s="173"/>
      <c r="K147" s="173"/>
      <c r="L147" s="173"/>
      <c r="M147" s="173"/>
      <c r="N147" s="173"/>
    </row>
    <row r="148" spans="2:15" s="61" customFormat="1" ht="14.25" customHeight="1" x14ac:dyDescent="0.25">
      <c r="B148" s="173"/>
      <c r="C148" s="98" t="s">
        <v>61</v>
      </c>
      <c r="D148" s="174"/>
      <c r="E148" s="280">
        <f>SUM(E149:E156)</f>
        <v>0</v>
      </c>
      <c r="F148" s="281">
        <f>IFERROR(E148/$E$179,0)</f>
        <v>0</v>
      </c>
      <c r="G148" s="511" t="s">
        <v>142</v>
      </c>
      <c r="H148" s="509"/>
      <c r="I148" s="509"/>
      <c r="J148" s="509"/>
      <c r="K148" s="509"/>
      <c r="L148" s="509"/>
      <c r="M148" s="509"/>
      <c r="N148" s="173"/>
      <c r="O148" s="173"/>
    </row>
    <row r="149" spans="2:15" s="61" customFormat="1" ht="15" customHeight="1" x14ac:dyDescent="0.25">
      <c r="B149" s="173"/>
      <c r="C149" s="173"/>
      <c r="D149" s="97" t="s">
        <v>117</v>
      </c>
      <c r="E149" s="282">
        <v>0</v>
      </c>
      <c r="F149" s="282">
        <f>IFERROR(E149/$E$179,0)</f>
        <v>0</v>
      </c>
      <c r="G149" s="100" t="s">
        <v>141</v>
      </c>
      <c r="H149" s="173"/>
      <c r="I149" s="173"/>
      <c r="J149" s="173"/>
      <c r="K149" s="173"/>
      <c r="L149" s="173"/>
      <c r="M149" s="173"/>
      <c r="N149" s="173"/>
      <c r="O149" s="173"/>
    </row>
    <row r="150" spans="2:15" s="61" customFormat="1" ht="15" customHeight="1" x14ac:dyDescent="0.25">
      <c r="B150" s="173"/>
      <c r="C150" s="173"/>
      <c r="D150" s="97" t="s">
        <v>118</v>
      </c>
      <c r="E150" s="282">
        <v>0</v>
      </c>
      <c r="F150" s="282">
        <f t="shared" ref="F150:F156" si="2">IFERROR(E150/$E$179,0)</f>
        <v>0</v>
      </c>
      <c r="G150" s="100" t="s">
        <v>141</v>
      </c>
      <c r="H150" s="173"/>
      <c r="I150" s="173"/>
      <c r="J150" s="173"/>
      <c r="K150" s="173"/>
      <c r="L150" s="173"/>
      <c r="M150" s="173"/>
      <c r="N150" s="173"/>
      <c r="O150" s="173"/>
    </row>
    <row r="151" spans="2:15" s="61" customFormat="1" ht="15" customHeight="1" x14ac:dyDescent="0.25">
      <c r="B151" s="173"/>
      <c r="C151" s="173"/>
      <c r="D151" s="97" t="s">
        <v>119</v>
      </c>
      <c r="E151" s="282">
        <v>0</v>
      </c>
      <c r="F151" s="282">
        <f t="shared" si="2"/>
        <v>0</v>
      </c>
      <c r="G151" s="100" t="s">
        <v>141</v>
      </c>
      <c r="H151" s="511" t="s">
        <v>168</v>
      </c>
      <c r="I151" s="512"/>
      <c r="J151" s="512"/>
      <c r="K151" s="512"/>
      <c r="L151" s="512"/>
      <c r="M151" s="512"/>
      <c r="N151" s="509"/>
      <c r="O151" s="173"/>
    </row>
    <row r="152" spans="2:15" s="61" customFormat="1" ht="15" customHeight="1" x14ac:dyDescent="0.25">
      <c r="B152" s="173"/>
      <c r="C152" s="173"/>
      <c r="D152" s="97" t="s">
        <v>120</v>
      </c>
      <c r="E152" s="282">
        <v>0</v>
      </c>
      <c r="F152" s="282">
        <f t="shared" si="2"/>
        <v>0</v>
      </c>
      <c r="G152" s="100" t="s">
        <v>141</v>
      </c>
      <c r="H152" s="173"/>
      <c r="I152" s="173"/>
      <c r="J152" s="173"/>
      <c r="K152" s="173"/>
      <c r="L152" s="173"/>
      <c r="M152" s="173"/>
      <c r="N152" s="173"/>
      <c r="O152" s="173"/>
    </row>
    <row r="153" spans="2:15" s="61" customFormat="1" ht="15" customHeight="1" x14ac:dyDescent="0.25">
      <c r="B153" s="173"/>
      <c r="C153" s="173"/>
      <c r="D153" s="97" t="s">
        <v>121</v>
      </c>
      <c r="E153" s="282">
        <v>0</v>
      </c>
      <c r="F153" s="282">
        <f t="shared" si="2"/>
        <v>0</v>
      </c>
      <c r="G153" s="100" t="s">
        <v>141</v>
      </c>
      <c r="H153" s="511" t="s">
        <v>166</v>
      </c>
      <c r="I153" s="509"/>
      <c r="J153" s="509"/>
      <c r="K153" s="509"/>
      <c r="L153" s="509"/>
      <c r="M153" s="509"/>
      <c r="N153" s="173"/>
      <c r="O153" s="173"/>
    </row>
    <row r="154" spans="2:15" s="61" customFormat="1" ht="15" customHeight="1" x14ac:dyDescent="0.25">
      <c r="B154" s="173"/>
      <c r="C154" s="173"/>
      <c r="D154" s="97" t="s">
        <v>122</v>
      </c>
      <c r="E154" s="282">
        <v>0</v>
      </c>
      <c r="F154" s="282">
        <f t="shared" si="2"/>
        <v>0</v>
      </c>
      <c r="G154" s="100" t="s">
        <v>141</v>
      </c>
      <c r="H154" s="173"/>
      <c r="I154" s="173"/>
      <c r="J154" s="173"/>
      <c r="K154" s="173"/>
      <c r="L154" s="173"/>
      <c r="M154" s="173"/>
      <c r="N154" s="173"/>
      <c r="O154" s="173"/>
    </row>
    <row r="155" spans="2:15" s="61" customFormat="1" ht="15" customHeight="1" x14ac:dyDescent="0.25">
      <c r="B155" s="173"/>
      <c r="C155" s="173"/>
      <c r="D155" s="97" t="s">
        <v>123</v>
      </c>
      <c r="E155" s="282">
        <v>0</v>
      </c>
      <c r="F155" s="282">
        <f t="shared" si="2"/>
        <v>0</v>
      </c>
      <c r="G155" s="100" t="s">
        <v>141</v>
      </c>
      <c r="H155" s="173"/>
      <c r="I155" s="173"/>
      <c r="J155" s="173"/>
      <c r="K155" s="173"/>
      <c r="L155" s="173"/>
      <c r="M155" s="173"/>
      <c r="N155" s="173"/>
      <c r="O155" s="173"/>
    </row>
    <row r="156" spans="2:15" s="61" customFormat="1" ht="15" customHeight="1" x14ac:dyDescent="0.25">
      <c r="B156" s="173"/>
      <c r="C156" s="173"/>
      <c r="D156" s="298" t="s">
        <v>48</v>
      </c>
      <c r="E156" s="282">
        <v>0</v>
      </c>
      <c r="F156" s="282">
        <f t="shared" si="2"/>
        <v>0</v>
      </c>
      <c r="G156" s="100" t="s">
        <v>141</v>
      </c>
      <c r="H156" s="173"/>
      <c r="I156" s="173"/>
      <c r="J156" s="173"/>
      <c r="K156" s="173"/>
      <c r="L156" s="173"/>
      <c r="M156" s="173"/>
      <c r="N156" s="173"/>
      <c r="O156" s="173"/>
    </row>
    <row r="157" spans="2:15" ht="15" customHeight="1" x14ac:dyDescent="0.25">
      <c r="E157" s="278"/>
      <c r="F157" s="278"/>
    </row>
    <row r="158" spans="2:15" ht="15" customHeight="1" x14ac:dyDescent="0.25">
      <c r="B158" s="1" t="s">
        <v>124</v>
      </c>
      <c r="E158" s="283"/>
      <c r="F158" s="283"/>
    </row>
    <row r="159" spans="2:15" ht="15" customHeight="1" x14ac:dyDescent="0.25">
      <c r="C159" s="1" t="s">
        <v>126</v>
      </c>
      <c r="E159" s="284">
        <f>SUM(E160:E167)</f>
        <v>0</v>
      </c>
      <c r="F159" s="284">
        <f>IFERROR(E159/E179,0)</f>
        <v>0</v>
      </c>
      <c r="G159" s="126" t="s">
        <v>142</v>
      </c>
      <c r="H159" s="157"/>
      <c r="I159" s="157"/>
      <c r="J159" s="157"/>
      <c r="K159" s="157"/>
      <c r="L159" s="175"/>
      <c r="M159" s="175"/>
      <c r="N159" s="175"/>
    </row>
    <row r="160" spans="2:15" ht="15" customHeight="1" x14ac:dyDescent="0.25">
      <c r="D160" s="13" t="s">
        <v>127</v>
      </c>
      <c r="E160" s="278">
        <v>0</v>
      </c>
      <c r="F160" s="278">
        <f>IFERROR(E160/$E$179,0)</f>
        <v>0</v>
      </c>
      <c r="G160" s="100" t="s">
        <v>141</v>
      </c>
    </row>
    <row r="161" spans="2:14" ht="15" customHeight="1" x14ac:dyDescent="0.25">
      <c r="D161" s="13" t="s">
        <v>128</v>
      </c>
      <c r="E161" s="278">
        <v>0</v>
      </c>
      <c r="F161" s="278">
        <f t="shared" ref="F161:F167" si="3">IFERROR(E161/$E$179,0)</f>
        <v>0</v>
      </c>
      <c r="G161" s="100" t="s">
        <v>141</v>
      </c>
      <c r="H161" s="43" t="s">
        <v>219</v>
      </c>
    </row>
    <row r="162" spans="2:14" ht="15" customHeight="1" x14ac:dyDescent="0.25">
      <c r="D162" s="13" t="s">
        <v>129</v>
      </c>
      <c r="E162" s="278">
        <v>0</v>
      </c>
      <c r="F162" s="278">
        <f t="shared" si="3"/>
        <v>0</v>
      </c>
      <c r="G162" s="100" t="s">
        <v>141</v>
      </c>
      <c r="H162" s="43" t="s">
        <v>260</v>
      </c>
    </row>
    <row r="163" spans="2:14" ht="15" customHeight="1" x14ac:dyDescent="0.25">
      <c r="B163" s="1"/>
      <c r="D163" s="13" t="s">
        <v>130</v>
      </c>
      <c r="E163" s="278">
        <v>0</v>
      </c>
      <c r="F163" s="278">
        <f t="shared" si="3"/>
        <v>0</v>
      </c>
      <c r="G163" s="100" t="s">
        <v>141</v>
      </c>
      <c r="H163" s="43" t="s">
        <v>221</v>
      </c>
    </row>
    <row r="164" spans="2:14" ht="15" customHeight="1" x14ac:dyDescent="0.25">
      <c r="D164" s="13" t="s">
        <v>131</v>
      </c>
      <c r="E164" s="278">
        <v>0</v>
      </c>
      <c r="F164" s="278">
        <f t="shared" si="3"/>
        <v>0</v>
      </c>
      <c r="G164" s="100" t="s">
        <v>141</v>
      </c>
    </row>
    <row r="165" spans="2:14" ht="15" customHeight="1" x14ac:dyDescent="0.25">
      <c r="D165" s="13" t="s">
        <v>132</v>
      </c>
      <c r="E165" s="278">
        <v>0</v>
      </c>
      <c r="F165" s="278">
        <f t="shared" si="3"/>
        <v>0</v>
      </c>
      <c r="G165" s="100" t="s">
        <v>141</v>
      </c>
      <c r="H165" s="43" t="s">
        <v>167</v>
      </c>
    </row>
    <row r="166" spans="2:14" ht="15" customHeight="1" x14ac:dyDescent="0.25">
      <c r="D166" s="60" t="s">
        <v>133</v>
      </c>
      <c r="E166" s="278">
        <v>0</v>
      </c>
      <c r="F166" s="278">
        <f t="shared" si="3"/>
        <v>0</v>
      </c>
      <c r="G166" s="100" t="s">
        <v>141</v>
      </c>
      <c r="H166" s="43" t="s">
        <v>220</v>
      </c>
    </row>
    <row r="167" spans="2:14" ht="15" customHeight="1" x14ac:dyDescent="0.25">
      <c r="D167" s="60" t="s">
        <v>48</v>
      </c>
      <c r="E167" s="278">
        <v>0</v>
      </c>
      <c r="F167" s="278">
        <f t="shared" si="3"/>
        <v>0</v>
      </c>
      <c r="G167" s="100" t="s">
        <v>141</v>
      </c>
    </row>
    <row r="168" spans="2:14" ht="15" customHeight="1" x14ac:dyDescent="0.25">
      <c r="C168" s="1" t="s">
        <v>134</v>
      </c>
      <c r="D168" s="99"/>
      <c r="E168" s="285">
        <v>0</v>
      </c>
      <c r="F168" s="285">
        <f>IFERROR(E168/$E$179,0)</f>
        <v>0</v>
      </c>
      <c r="G168" s="132" t="s">
        <v>153</v>
      </c>
      <c r="H168" s="133"/>
      <c r="I168" s="133"/>
      <c r="J168" s="133"/>
      <c r="K168" s="133"/>
      <c r="L168" s="133"/>
      <c r="M168" s="133"/>
      <c r="N168" s="133"/>
    </row>
    <row r="169" spans="2:14" ht="15" customHeight="1" x14ac:dyDescent="0.25">
      <c r="C169" s="1" t="s">
        <v>135</v>
      </c>
      <c r="D169" s="99"/>
      <c r="E169" s="285">
        <v>0</v>
      </c>
      <c r="F169" s="285">
        <f t="shared" ref="F169:F174" si="4">IFERROR(E169/$E$179,0)</f>
        <v>0</v>
      </c>
      <c r="G169" s="132" t="s">
        <v>153</v>
      </c>
      <c r="H169" s="133"/>
      <c r="I169" s="133"/>
      <c r="J169" s="133"/>
      <c r="K169" s="133"/>
      <c r="L169" s="133"/>
      <c r="M169" s="133"/>
      <c r="N169" s="133"/>
    </row>
    <row r="170" spans="2:14" ht="15" customHeight="1" x14ac:dyDescent="0.25">
      <c r="C170" s="136" t="s">
        <v>136</v>
      </c>
      <c r="D170" s="99"/>
      <c r="E170" s="285">
        <f>Uitleg!C157</f>
        <v>0</v>
      </c>
      <c r="F170" s="285">
        <f t="shared" si="4"/>
        <v>0</v>
      </c>
      <c r="G170" s="132" t="s">
        <v>153</v>
      </c>
      <c r="H170" s="133"/>
      <c r="I170" s="133"/>
      <c r="J170" s="133"/>
      <c r="K170" s="133"/>
      <c r="L170" s="133"/>
      <c r="M170" s="133"/>
      <c r="N170" s="133"/>
    </row>
    <row r="171" spans="2:14" ht="15" customHeight="1" x14ac:dyDescent="0.25">
      <c r="C171" s="1" t="s">
        <v>137</v>
      </c>
      <c r="D171" s="99"/>
      <c r="E171" s="285">
        <f>Uitleg!C158</f>
        <v>0</v>
      </c>
      <c r="F171" s="285">
        <f t="shared" si="4"/>
        <v>0</v>
      </c>
      <c r="G171" s="132" t="s">
        <v>153</v>
      </c>
      <c r="H171" s="133"/>
      <c r="I171" s="133"/>
      <c r="J171" s="133"/>
      <c r="K171" s="133"/>
      <c r="L171" s="133"/>
      <c r="M171" s="133"/>
      <c r="N171" s="133"/>
    </row>
    <row r="172" spans="2:14" ht="15" customHeight="1" x14ac:dyDescent="0.25">
      <c r="C172" s="1" t="s">
        <v>138</v>
      </c>
      <c r="D172" s="99"/>
      <c r="E172" s="285">
        <f>Uitleg!C159</f>
        <v>0</v>
      </c>
      <c r="F172" s="285">
        <f t="shared" si="4"/>
        <v>0</v>
      </c>
      <c r="G172" s="132" t="s">
        <v>153</v>
      </c>
      <c r="H172" s="133"/>
      <c r="I172" s="133"/>
      <c r="J172" s="133"/>
      <c r="K172" s="133"/>
      <c r="L172" s="133"/>
      <c r="M172" s="133"/>
      <c r="N172" s="133"/>
    </row>
    <row r="173" spans="2:14" ht="15" customHeight="1" x14ac:dyDescent="0.25">
      <c r="C173" s="1" t="s">
        <v>139</v>
      </c>
      <c r="D173" s="99"/>
      <c r="E173" s="285">
        <f>Uitleg!C160</f>
        <v>0</v>
      </c>
      <c r="F173" s="285">
        <f t="shared" si="4"/>
        <v>0</v>
      </c>
      <c r="G173" s="132" t="s">
        <v>153</v>
      </c>
      <c r="H173" s="133"/>
      <c r="I173" s="133"/>
      <c r="J173" s="133"/>
      <c r="K173" s="133"/>
      <c r="L173" s="133"/>
      <c r="M173" s="133"/>
      <c r="N173" s="133"/>
    </row>
    <row r="174" spans="2:14" ht="15" customHeight="1" x14ac:dyDescent="0.25">
      <c r="C174" s="1" t="s">
        <v>140</v>
      </c>
      <c r="D174" s="99"/>
      <c r="E174" s="285">
        <f>Uitleg!C161</f>
        <v>0</v>
      </c>
      <c r="F174" s="285">
        <f t="shared" si="4"/>
        <v>0</v>
      </c>
      <c r="G174" s="132" t="s">
        <v>153</v>
      </c>
      <c r="H174" s="133"/>
      <c r="I174" s="133"/>
      <c r="J174" s="133"/>
      <c r="K174" s="133"/>
      <c r="L174" s="133"/>
      <c r="M174" s="133"/>
      <c r="N174" s="133"/>
    </row>
    <row r="175" spans="2:14" x14ac:dyDescent="0.25">
      <c r="C175" s="1"/>
      <c r="D175" s="99"/>
      <c r="E175" s="107"/>
      <c r="F175" s="107"/>
      <c r="G175" s="176"/>
      <c r="H175" s="134"/>
      <c r="I175" s="134"/>
      <c r="J175" s="134"/>
      <c r="K175" s="134"/>
      <c r="L175" s="134"/>
      <c r="M175" s="134"/>
      <c r="N175" s="134"/>
    </row>
    <row r="176" spans="2:14" x14ac:dyDescent="0.25">
      <c r="B176" s="1" t="s">
        <v>263</v>
      </c>
      <c r="C176" s="1"/>
      <c r="D176" s="99"/>
      <c r="E176" s="285">
        <v>0</v>
      </c>
      <c r="F176" s="285">
        <f>IFERROR(E176/E179,0)</f>
        <v>0</v>
      </c>
      <c r="G176" s="135" t="s">
        <v>143</v>
      </c>
      <c r="H176" s="134"/>
      <c r="I176" s="134"/>
      <c r="J176" s="134"/>
      <c r="K176" s="134"/>
      <c r="L176" s="134"/>
      <c r="M176" s="134"/>
      <c r="N176" s="134"/>
    </row>
    <row r="177" spans="1:14" ht="15.75" x14ac:dyDescent="0.25">
      <c r="E177" s="28"/>
      <c r="G177" s="213" t="s">
        <v>313</v>
      </c>
      <c r="K177" s="183" t="s">
        <v>315</v>
      </c>
    </row>
    <row r="178" spans="1:14" ht="28.5" customHeight="1" x14ac:dyDescent="0.25">
      <c r="B178" s="540" t="s">
        <v>177</v>
      </c>
      <c r="C178" s="335"/>
      <c r="D178" s="335"/>
      <c r="E178" s="28">
        <f>E148+E159+SUM(E168:E174)-ABS(E176)</f>
        <v>0</v>
      </c>
      <c r="F178" s="66" t="s">
        <v>81</v>
      </c>
    </row>
    <row r="179" spans="1:14" x14ac:dyDescent="0.25">
      <c r="B179" s="13" t="s">
        <v>63</v>
      </c>
      <c r="E179" s="41">
        <f>E138</f>
        <v>0</v>
      </c>
      <c r="F179" s="66" t="s">
        <v>81</v>
      </c>
    </row>
    <row r="180" spans="1:14" x14ac:dyDescent="0.25">
      <c r="E180" s="41"/>
    </row>
    <row r="181" spans="1:14" x14ac:dyDescent="0.25">
      <c r="B181" s="490" t="s">
        <v>157</v>
      </c>
      <c r="C181" s="491"/>
      <c r="D181" s="491"/>
      <c r="E181" s="491"/>
      <c r="F181" s="492"/>
      <c r="G181" s="493">
        <f>IFERROR(E178/E179,0)</f>
        <v>0</v>
      </c>
      <c r="H181" s="494"/>
      <c r="I181" s="495"/>
      <c r="J181" s="66" t="s">
        <v>81</v>
      </c>
      <c r="K181" s="15"/>
      <c r="L181" s="15"/>
      <c r="M181" s="15"/>
      <c r="N181" s="15"/>
    </row>
    <row r="182" spans="1:14" x14ac:dyDescent="0.25">
      <c r="B182" s="490" t="s">
        <v>6</v>
      </c>
      <c r="C182" s="491"/>
      <c r="D182" s="491"/>
      <c r="E182" s="491"/>
      <c r="F182" s="492"/>
      <c r="G182" s="516" t="s">
        <v>197</v>
      </c>
      <c r="H182" s="517"/>
      <c r="I182" s="517"/>
      <c r="J182" s="517"/>
      <c r="K182" s="517"/>
      <c r="L182" s="517"/>
      <c r="M182" s="517"/>
      <c r="N182" s="518"/>
    </row>
    <row r="183" spans="1:14" x14ac:dyDescent="0.25">
      <c r="G183" s="67"/>
      <c r="H183" s="67"/>
      <c r="I183" s="67"/>
      <c r="J183" s="67"/>
      <c r="K183" s="67"/>
      <c r="L183" s="67"/>
      <c r="M183" s="67"/>
      <c r="N183" s="67"/>
    </row>
    <row r="184" spans="1:14" x14ac:dyDescent="0.25">
      <c r="E184" s="41"/>
    </row>
    <row r="186" spans="1:14" x14ac:dyDescent="0.25">
      <c r="A186" s="364" t="s">
        <v>90</v>
      </c>
      <c r="B186" s="365"/>
      <c r="C186" s="365"/>
      <c r="D186" s="365"/>
      <c r="E186" s="365"/>
      <c r="F186" s="365"/>
      <c r="G186" s="365"/>
      <c r="H186" s="365"/>
      <c r="I186" s="365"/>
      <c r="J186" s="365"/>
      <c r="K186" s="365"/>
      <c r="L186" s="365"/>
      <c r="M186" s="365"/>
      <c r="N186" s="365"/>
    </row>
    <row r="187" spans="1:14" ht="15.75" thickBot="1" x14ac:dyDescent="0.3"/>
    <row r="188" spans="1:14" ht="15.75" thickBot="1" x14ac:dyDescent="0.3">
      <c r="B188" s="13" t="s">
        <v>94</v>
      </c>
      <c r="E188" s="102">
        <f>ROUND(E61,2)</f>
        <v>0</v>
      </c>
      <c r="F188" s="519" t="s">
        <v>158</v>
      </c>
      <c r="G188" s="404"/>
      <c r="H188" s="404"/>
    </row>
    <row r="190" spans="1:14" x14ac:dyDescent="0.25">
      <c r="B190" s="339" t="s">
        <v>161</v>
      </c>
      <c r="C190" s="340"/>
      <c r="D190" s="340"/>
      <c r="E190" s="340"/>
      <c r="F190" s="340"/>
      <c r="G190" s="340"/>
      <c r="H190" s="340"/>
      <c r="I190" s="340"/>
      <c r="J190" s="340"/>
      <c r="K190" s="340"/>
      <c r="L190" s="340"/>
      <c r="M190" s="340"/>
      <c r="N190" s="340"/>
    </row>
    <row r="191" spans="1:14" ht="15.75" thickBot="1" x14ac:dyDescent="0.3"/>
    <row r="192" spans="1:14" ht="15" customHeight="1" x14ac:dyDescent="0.25">
      <c r="B192" s="520" t="s">
        <v>341</v>
      </c>
      <c r="C192" s="521"/>
      <c r="D192" s="521"/>
      <c r="E192" s="521"/>
      <c r="F192" s="521"/>
      <c r="G192" s="521"/>
      <c r="H192" s="521"/>
      <c r="I192" s="521"/>
      <c r="J192" s="521"/>
      <c r="K192" s="521"/>
      <c r="L192" s="521"/>
      <c r="M192" s="521"/>
      <c r="N192" s="522"/>
    </row>
    <row r="193" spans="2:14" x14ac:dyDescent="0.25">
      <c r="B193" s="523"/>
      <c r="C193" s="359"/>
      <c r="D193" s="359"/>
      <c r="E193" s="359"/>
      <c r="F193" s="359"/>
      <c r="G193" s="359"/>
      <c r="H193" s="359"/>
      <c r="I193" s="359"/>
      <c r="J193" s="359"/>
      <c r="K193" s="359"/>
      <c r="L193" s="359"/>
      <c r="M193" s="359"/>
      <c r="N193" s="524"/>
    </row>
    <row r="194" spans="2:14" x14ac:dyDescent="0.25">
      <c r="B194" s="523"/>
      <c r="C194" s="359"/>
      <c r="D194" s="359"/>
      <c r="E194" s="359"/>
      <c r="F194" s="359"/>
      <c r="G194" s="359"/>
      <c r="H194" s="359"/>
      <c r="I194" s="359"/>
      <c r="J194" s="359"/>
      <c r="K194" s="359"/>
      <c r="L194" s="359"/>
      <c r="M194" s="359"/>
      <c r="N194" s="524"/>
    </row>
    <row r="195" spans="2:14" ht="15.75" thickBot="1" x14ac:dyDescent="0.3">
      <c r="B195" s="525"/>
      <c r="C195" s="526"/>
      <c r="D195" s="526"/>
      <c r="E195" s="526"/>
      <c r="F195" s="526"/>
      <c r="G195" s="526"/>
      <c r="H195" s="526"/>
      <c r="I195" s="526"/>
      <c r="J195" s="526"/>
      <c r="K195" s="526"/>
      <c r="L195" s="526"/>
      <c r="M195" s="526"/>
      <c r="N195" s="527"/>
    </row>
    <row r="196" spans="2:14" ht="15.75" thickBot="1" x14ac:dyDescent="0.3"/>
    <row r="197" spans="2:14" ht="15" customHeight="1" x14ac:dyDescent="0.25">
      <c r="B197" s="528" t="s">
        <v>91</v>
      </c>
      <c r="C197" s="529"/>
      <c r="D197" s="530"/>
      <c r="E197" s="534" t="s">
        <v>159</v>
      </c>
      <c r="F197" s="534" t="s">
        <v>169</v>
      </c>
      <c r="G197" s="537" t="s">
        <v>160</v>
      </c>
      <c r="H197" s="539" t="s">
        <v>170</v>
      </c>
      <c r="I197" s="426"/>
      <c r="J197" s="426"/>
      <c r="K197" s="426"/>
      <c r="L197" s="80"/>
    </row>
    <row r="198" spans="2:14" ht="48" customHeight="1" thickBot="1" x14ac:dyDescent="0.3">
      <c r="B198" s="531"/>
      <c r="C198" s="532"/>
      <c r="D198" s="533"/>
      <c r="E198" s="535"/>
      <c r="F198" s="536"/>
      <c r="G198" s="538"/>
      <c r="H198" s="172"/>
      <c r="I198" s="160"/>
      <c r="J198" s="160"/>
      <c r="K198" s="160"/>
      <c r="L198" s="80"/>
    </row>
    <row r="199" spans="2:14" x14ac:dyDescent="0.25">
      <c r="B199" s="544"/>
      <c r="C199" s="545"/>
      <c r="D199" s="545"/>
      <c r="E199" s="286">
        <v>0</v>
      </c>
      <c r="F199" s="287">
        <v>0</v>
      </c>
      <c r="G199" s="110">
        <f t="shared" ref="G199:G217" si="5">IF(F199&gt;0,F199+5,0)</f>
        <v>0</v>
      </c>
      <c r="H199" s="546" t="s">
        <v>96</v>
      </c>
      <c r="I199" s="403"/>
      <c r="J199" s="403"/>
      <c r="K199" s="160"/>
      <c r="L199" s="80"/>
    </row>
    <row r="200" spans="2:14" x14ac:dyDescent="0.25">
      <c r="B200" s="541"/>
      <c r="C200" s="542"/>
      <c r="D200" s="542"/>
      <c r="E200" s="288">
        <v>0</v>
      </c>
      <c r="F200" s="289">
        <v>0</v>
      </c>
      <c r="G200" s="111">
        <f t="shared" si="5"/>
        <v>0</v>
      </c>
      <c r="H200" s="539" t="str">
        <f>IF(E218&lt;&gt;P37,"De totale forfaitgerechtigde capaciteit voor de vermelde dagprijzen stemt niet overeen met de capaciteit in 3.1","")</f>
        <v/>
      </c>
      <c r="I200" s="547"/>
      <c r="J200" s="547"/>
      <c r="K200" s="547"/>
      <c r="L200" s="547"/>
      <c r="M200" s="547"/>
    </row>
    <row r="201" spans="2:14" x14ac:dyDescent="0.25">
      <c r="B201" s="541"/>
      <c r="C201" s="542"/>
      <c r="D201" s="542"/>
      <c r="E201" s="288"/>
      <c r="F201" s="289"/>
      <c r="G201" s="111">
        <v>0</v>
      </c>
      <c r="H201" s="548" t="str">
        <f>IFERROR(IF(F218&gt;E188, "De gemiddelde prijs na aftrek forfait ligt hoger dan de verantwoorde prijs na aftrek forfait.Pas de prijs van 1 of meerdere kamertypes aan.",""),"")</f>
        <v/>
      </c>
      <c r="I201" s="548"/>
      <c r="J201" s="548"/>
      <c r="K201" s="548"/>
      <c r="L201" s="548"/>
    </row>
    <row r="202" spans="2:14" x14ac:dyDescent="0.25">
      <c r="B202" s="541"/>
      <c r="C202" s="542"/>
      <c r="D202" s="542"/>
      <c r="E202" s="288"/>
      <c r="F202" s="289"/>
      <c r="G202" s="111">
        <f t="shared" si="5"/>
        <v>0</v>
      </c>
      <c r="H202" s="335"/>
      <c r="I202" s="335"/>
      <c r="J202" s="335"/>
      <c r="K202" s="335"/>
      <c r="L202" s="335"/>
    </row>
    <row r="203" spans="2:14" x14ac:dyDescent="0.25">
      <c r="B203" s="541"/>
      <c r="C203" s="542"/>
      <c r="D203" s="542"/>
      <c r="E203" s="288"/>
      <c r="F203" s="289"/>
      <c r="G203" s="111">
        <f t="shared" si="5"/>
        <v>0</v>
      </c>
      <c r="H203" s="404" t="s">
        <v>95</v>
      </c>
      <c r="I203" s="404"/>
      <c r="J203" s="404"/>
      <c r="K203" s="404"/>
      <c r="L203" s="404"/>
    </row>
    <row r="204" spans="2:14" x14ac:dyDescent="0.25">
      <c r="B204" s="541"/>
      <c r="C204" s="542"/>
      <c r="D204" s="542"/>
      <c r="E204" s="288"/>
      <c r="F204" s="289"/>
      <c r="G204" s="111">
        <f t="shared" si="5"/>
        <v>0</v>
      </c>
      <c r="H204" s="13" t="str">
        <f>"U koos voor verrekening van het forfait vanaf "&amp;IF($G$50="ja"," ingebruikname van het gebouw:"," betaling van het forfait:")</f>
        <v>U koos voor verrekening van het forfait vanaf  betaling van het forfait:</v>
      </c>
    </row>
    <row r="205" spans="2:14" x14ac:dyDescent="0.25">
      <c r="B205" s="541"/>
      <c r="C205" s="542"/>
      <c r="D205" s="542"/>
      <c r="E205" s="288"/>
      <c r="F205" s="289"/>
      <c r="G205" s="111">
        <f t="shared" si="5"/>
        <v>0</v>
      </c>
      <c r="H205" s="543" t="str">
        <f>IF($G$50="NEE","Tot aan de betaling van het forfait kan de dagprijs overeenstemmen met de brutodagprijs","")</f>
        <v>Tot aan de betaling van het forfait kan de dagprijs overeenstemmen met de brutodagprijs</v>
      </c>
      <c r="I205" s="509"/>
      <c r="J205" s="509"/>
      <c r="K205" s="509"/>
      <c r="L205" s="509"/>
      <c r="M205" s="509"/>
    </row>
    <row r="206" spans="2:14" x14ac:dyDescent="0.25">
      <c r="B206" s="541"/>
      <c r="C206" s="542"/>
      <c r="D206" s="542"/>
      <c r="E206" s="288"/>
      <c r="F206" s="289"/>
      <c r="G206" s="111">
        <f t="shared" si="5"/>
        <v>0</v>
      </c>
      <c r="H206" s="509"/>
      <c r="I206" s="509"/>
      <c r="J206" s="509"/>
      <c r="K206" s="509"/>
      <c r="L206" s="509"/>
      <c r="M206" s="509"/>
    </row>
    <row r="207" spans="2:14" x14ac:dyDescent="0.25">
      <c r="B207" s="541"/>
      <c r="C207" s="542"/>
      <c r="D207" s="542"/>
      <c r="E207" s="288"/>
      <c r="F207" s="289"/>
      <c r="G207" s="111">
        <f t="shared" si="5"/>
        <v>0</v>
      </c>
      <c r="H207" s="77" t="str">
        <f>IF($G$50="NEE", "Vanaf de betaling van het forfait vermeldt  de factuur: ", "De factuur vermeldt:")</f>
        <v xml:space="preserve">Vanaf de betaling van het forfait vermeldt  de factuur: </v>
      </c>
      <c r="I207" s="171"/>
      <c r="J207" s="171"/>
      <c r="K207" s="171"/>
      <c r="L207" s="171"/>
      <c r="M207" s="171"/>
    </row>
    <row r="208" spans="2:14" x14ac:dyDescent="0.25">
      <c r="B208" s="541"/>
      <c r="C208" s="542"/>
      <c r="D208" s="542"/>
      <c r="E208" s="288"/>
      <c r="F208" s="289"/>
      <c r="G208" s="111">
        <f t="shared" si="5"/>
        <v>0</v>
      </c>
      <c r="H208" s="509" t="s">
        <v>164</v>
      </c>
      <c r="I208" s="551"/>
      <c r="J208" s="551"/>
      <c r="K208" s="171"/>
      <c r="L208" s="171"/>
      <c r="M208" s="171"/>
    </row>
    <row r="209" spans="2:14" x14ac:dyDescent="0.25">
      <c r="B209" s="541"/>
      <c r="C209" s="542"/>
      <c r="D209" s="542"/>
      <c r="E209" s="288"/>
      <c r="F209" s="289"/>
      <c r="G209" s="111">
        <f t="shared" si="5"/>
        <v>0</v>
      </c>
      <c r="H209" s="551"/>
      <c r="I209" s="551"/>
      <c r="J209" s="551"/>
    </row>
    <row r="210" spans="2:14" x14ac:dyDescent="0.25">
      <c r="B210" s="541"/>
      <c r="C210" s="542"/>
      <c r="D210" s="542"/>
      <c r="E210" s="288"/>
      <c r="F210" s="289"/>
      <c r="G210" s="111">
        <f t="shared" si="5"/>
        <v>0</v>
      </c>
      <c r="H210" s="551"/>
      <c r="I210" s="551"/>
      <c r="J210" s="551"/>
    </row>
    <row r="211" spans="2:14" x14ac:dyDescent="0.25">
      <c r="B211" s="541"/>
      <c r="C211" s="542"/>
      <c r="D211" s="542"/>
      <c r="E211" s="288"/>
      <c r="F211" s="289"/>
      <c r="G211" s="111">
        <f t="shared" si="5"/>
        <v>0</v>
      </c>
    </row>
    <row r="212" spans="2:14" x14ac:dyDescent="0.25">
      <c r="B212" s="541"/>
      <c r="C212" s="542"/>
      <c r="D212" s="542"/>
      <c r="E212" s="288"/>
      <c r="F212" s="289"/>
      <c r="G212" s="111">
        <f t="shared" si="5"/>
        <v>0</v>
      </c>
    </row>
    <row r="213" spans="2:14" x14ac:dyDescent="0.25">
      <c r="B213" s="541"/>
      <c r="C213" s="542"/>
      <c r="D213" s="542"/>
      <c r="E213" s="288"/>
      <c r="F213" s="289"/>
      <c r="G213" s="111">
        <f t="shared" si="5"/>
        <v>0</v>
      </c>
    </row>
    <row r="214" spans="2:14" x14ac:dyDescent="0.25">
      <c r="B214" s="541"/>
      <c r="C214" s="542"/>
      <c r="D214" s="542"/>
      <c r="E214" s="288"/>
      <c r="F214" s="289"/>
      <c r="G214" s="111">
        <f t="shared" si="5"/>
        <v>0</v>
      </c>
    </row>
    <row r="215" spans="2:14" x14ac:dyDescent="0.25">
      <c r="B215" s="541"/>
      <c r="C215" s="542"/>
      <c r="D215" s="542"/>
      <c r="E215" s="288"/>
      <c r="F215" s="289"/>
      <c r="G215" s="111">
        <f t="shared" si="5"/>
        <v>0</v>
      </c>
    </row>
    <row r="216" spans="2:14" x14ac:dyDescent="0.25">
      <c r="B216" s="541"/>
      <c r="C216" s="542"/>
      <c r="D216" s="542"/>
      <c r="E216" s="288"/>
      <c r="F216" s="289"/>
      <c r="G216" s="111">
        <f t="shared" si="5"/>
        <v>0</v>
      </c>
    </row>
    <row r="217" spans="2:14" ht="15.75" thickBot="1" x14ac:dyDescent="0.3">
      <c r="B217" s="549"/>
      <c r="C217" s="550"/>
      <c r="D217" s="550"/>
      <c r="E217" s="290"/>
      <c r="F217" s="291"/>
      <c r="G217" s="112">
        <f t="shared" si="5"/>
        <v>0</v>
      </c>
    </row>
    <row r="218" spans="2:14" ht="15.75" thickBot="1" x14ac:dyDescent="0.3">
      <c r="B218" s="560" t="s">
        <v>33</v>
      </c>
      <c r="C218" s="561"/>
      <c r="D218" s="562"/>
      <c r="E218" s="81">
        <f>SUM(E199:E217)</f>
        <v>0</v>
      </c>
      <c r="F218" s="125">
        <f t="array" ref="F218">SUM(E199:E217*F199:F217)/IF(E218&gt;0,E218,1)</f>
        <v>0</v>
      </c>
      <c r="G218" s="113"/>
    </row>
    <row r="219" spans="2:14" x14ac:dyDescent="0.25">
      <c r="B219" s="78"/>
      <c r="C219" s="76"/>
      <c r="D219" s="76"/>
      <c r="E219" s="79"/>
      <c r="F219" s="80"/>
    </row>
    <row r="220" spans="2:14" ht="17.25" customHeight="1" x14ac:dyDescent="0.25">
      <c r="B220" s="339" t="s">
        <v>162</v>
      </c>
      <c r="C220" s="340"/>
      <c r="D220" s="340"/>
      <c r="E220" s="340"/>
      <c r="F220" s="340"/>
      <c r="G220" s="340"/>
      <c r="H220" s="340"/>
      <c r="I220" s="340"/>
      <c r="J220" s="340"/>
      <c r="K220" s="340"/>
      <c r="L220" s="340"/>
      <c r="M220" s="340"/>
      <c r="N220" s="563"/>
    </row>
    <row r="221" spans="2:14" ht="17.25" customHeight="1" thickBot="1" x14ac:dyDescent="0.3"/>
    <row r="222" spans="2:14" ht="17.25" customHeight="1" x14ac:dyDescent="0.25">
      <c r="B222" s="520" t="s">
        <v>342</v>
      </c>
      <c r="C222" s="521"/>
      <c r="D222" s="521"/>
      <c r="E222" s="521"/>
      <c r="F222" s="521"/>
      <c r="G222" s="521"/>
      <c r="H222" s="521"/>
      <c r="I222" s="521"/>
      <c r="J222" s="521"/>
      <c r="K222" s="521"/>
      <c r="L222" s="521"/>
      <c r="M222" s="521"/>
      <c r="N222" s="522"/>
    </row>
    <row r="223" spans="2:14" ht="17.25" customHeight="1" x14ac:dyDescent="0.25">
      <c r="B223" s="523"/>
      <c r="C223" s="359"/>
      <c r="D223" s="359"/>
      <c r="E223" s="359"/>
      <c r="F223" s="359"/>
      <c r="G223" s="359"/>
      <c r="H223" s="359"/>
      <c r="I223" s="359"/>
      <c r="J223" s="359"/>
      <c r="K223" s="359"/>
      <c r="L223" s="359"/>
      <c r="M223" s="359"/>
      <c r="N223" s="524"/>
    </row>
    <row r="224" spans="2:14" ht="17.25" customHeight="1" x14ac:dyDescent="0.25">
      <c r="B224" s="523"/>
      <c r="C224" s="359"/>
      <c r="D224" s="359"/>
      <c r="E224" s="359"/>
      <c r="F224" s="359"/>
      <c r="G224" s="359"/>
      <c r="H224" s="359"/>
      <c r="I224" s="359"/>
      <c r="J224" s="359"/>
      <c r="K224" s="359"/>
      <c r="L224" s="359"/>
      <c r="M224" s="359"/>
      <c r="N224" s="524"/>
    </row>
    <row r="225" spans="2:17" ht="17.25" customHeight="1" thickBot="1" x14ac:dyDescent="0.3">
      <c r="B225" s="525"/>
      <c r="C225" s="526"/>
      <c r="D225" s="526"/>
      <c r="E225" s="526"/>
      <c r="F225" s="526"/>
      <c r="G225" s="526"/>
      <c r="H225" s="526"/>
      <c r="I225" s="526"/>
      <c r="J225" s="526"/>
      <c r="K225" s="526"/>
      <c r="L225" s="526"/>
      <c r="M225" s="526"/>
      <c r="N225" s="527"/>
    </row>
    <row r="226" spans="2:17" ht="17.25" customHeight="1" thickBot="1" x14ac:dyDescent="0.3">
      <c r="B226" s="156"/>
      <c r="C226" s="156"/>
      <c r="D226" s="156"/>
      <c r="E226" s="156"/>
      <c r="F226" s="156"/>
      <c r="G226" s="156"/>
      <c r="H226" s="156"/>
      <c r="I226" s="156"/>
      <c r="J226" s="156"/>
      <c r="K226" s="156"/>
      <c r="L226" s="156"/>
      <c r="M226" s="156"/>
      <c r="N226" s="156"/>
    </row>
    <row r="227" spans="2:17" ht="13.5" customHeight="1" thickBot="1" x14ac:dyDescent="0.3">
      <c r="H227" s="564" t="s">
        <v>165</v>
      </c>
      <c r="I227" s="565"/>
      <c r="J227" s="566"/>
    </row>
    <row r="228" spans="2:17" ht="13.5" customHeight="1" x14ac:dyDescent="0.25">
      <c r="B228" s="528" t="s">
        <v>97</v>
      </c>
      <c r="C228" s="529"/>
      <c r="D228" s="530"/>
      <c r="E228" s="534" t="s">
        <v>159</v>
      </c>
      <c r="F228" s="534" t="s">
        <v>98</v>
      </c>
      <c r="G228" s="534" t="s">
        <v>169</v>
      </c>
      <c r="H228" s="552" t="s">
        <v>171</v>
      </c>
      <c r="I228" s="552" t="str">
        <f>IF(G50="nee","Brutodagprijs in periode tussen ingebruikname en forfaitbetaling","")</f>
        <v>Brutodagprijs in periode tussen ingebruikname en forfaitbetaling</v>
      </c>
      <c r="J228" s="552" t="str">
        <f>IF(G50="ja","Brutodagprijs vanaf verrekening forfait", "Brutodagprijs vanaf betaling forfait")</f>
        <v>Brutodagprijs vanaf betaling forfait</v>
      </c>
      <c r="K228" s="101"/>
    </row>
    <row r="229" spans="2:17" ht="74.25" customHeight="1" thickBot="1" x14ac:dyDescent="0.3">
      <c r="B229" s="567"/>
      <c r="C229" s="568"/>
      <c r="D229" s="569"/>
      <c r="E229" s="536"/>
      <c r="F229" s="536"/>
      <c r="G229" s="536"/>
      <c r="H229" s="553"/>
      <c r="I229" s="553"/>
      <c r="J229" s="553"/>
      <c r="L229" s="28"/>
    </row>
    <row r="230" spans="2:17" x14ac:dyDescent="0.25">
      <c r="B230" s="554"/>
      <c r="C230" s="555"/>
      <c r="D230" s="556"/>
      <c r="E230" s="292">
        <v>0</v>
      </c>
      <c r="F230" s="293">
        <v>0</v>
      </c>
      <c r="G230" s="293">
        <v>0</v>
      </c>
      <c r="H230" s="114">
        <f>MIN(IF(F230&lt;$F$38,1.15*$F$38,1.15*F230),G230)</f>
        <v>0</v>
      </c>
      <c r="I230" s="110">
        <f>MIN(IF(F230&lt;$F$38,1.15*$F$38,1.15*F230),IF(G230&gt;0,G230+5,0))</f>
        <v>0</v>
      </c>
      <c r="J230" s="110">
        <f t="shared" ref="J230:J248" si="6">IF(H230&gt;0,H230+5,0)</f>
        <v>0</v>
      </c>
      <c r="L230" s="404" t="s">
        <v>96</v>
      </c>
      <c r="M230" s="404"/>
      <c r="N230" s="404"/>
      <c r="O230" s="404"/>
      <c r="P230" s="404"/>
    </row>
    <row r="231" spans="2:17" x14ac:dyDescent="0.25">
      <c r="B231" s="557"/>
      <c r="C231" s="558"/>
      <c r="D231" s="559"/>
      <c r="E231" s="294">
        <v>0</v>
      </c>
      <c r="F231" s="295">
        <v>0</v>
      </c>
      <c r="G231" s="295">
        <v>0</v>
      </c>
      <c r="H231" s="115">
        <f t="shared" ref="H231:H248" si="7">MIN(IF(F231&lt;$F$38,1.15*$F$38,1.15*F231),G231)</f>
        <v>0</v>
      </c>
      <c r="I231" s="111">
        <f t="shared" ref="I231:I248" si="8">MIN(IF(F231&lt;$F$38,1.15*$F$38,1.15*F231),IF(G231&gt;0,G231+5,0))</f>
        <v>0</v>
      </c>
      <c r="J231" s="111">
        <f t="shared" si="6"/>
        <v>0</v>
      </c>
      <c r="L231" s="43" t="str">
        <f>IF(E249&gt;P37,"De capaciteit van de bestaande bewoners kan niet hoger zijn dan de capaciteit voor het forfait onder 3.2","")</f>
        <v/>
      </c>
    </row>
    <row r="232" spans="2:17" x14ac:dyDescent="0.25">
      <c r="B232" s="557"/>
      <c r="C232" s="558"/>
      <c r="D232" s="559"/>
      <c r="E232" s="294">
        <v>0</v>
      </c>
      <c r="F232" s="295">
        <v>0</v>
      </c>
      <c r="G232" s="295">
        <v>0</v>
      </c>
      <c r="H232" s="115">
        <f t="shared" si="7"/>
        <v>0</v>
      </c>
      <c r="I232" s="111">
        <f t="shared" si="8"/>
        <v>0</v>
      </c>
      <c r="J232" s="111">
        <f t="shared" si="6"/>
        <v>0</v>
      </c>
      <c r="L232" s="43" t="str">
        <f>IFERROR(IF(H249&gt;E188, "De gemiddelde nettoprijs na bescherming ligt hoger dan de verantwoorde dagprijs na aftrek van het forfait.Pas de prijs van 1 of meerdere kamertypes aan.",""),"")</f>
        <v/>
      </c>
    </row>
    <row r="233" spans="2:17" x14ac:dyDescent="0.25">
      <c r="B233" s="557"/>
      <c r="C233" s="558"/>
      <c r="D233" s="559"/>
      <c r="E233" s="294"/>
      <c r="F233" s="295"/>
      <c r="G233" s="295">
        <v>0</v>
      </c>
      <c r="H233" s="115">
        <f t="shared" si="7"/>
        <v>0</v>
      </c>
      <c r="I233" s="111">
        <f t="shared" si="8"/>
        <v>0</v>
      </c>
      <c r="J233" s="111">
        <f t="shared" si="6"/>
        <v>0</v>
      </c>
    </row>
    <row r="234" spans="2:17" x14ac:dyDescent="0.25">
      <c r="B234" s="557"/>
      <c r="C234" s="558"/>
      <c r="D234" s="559"/>
      <c r="E234" s="294"/>
      <c r="F234" s="295"/>
      <c r="G234" s="295">
        <v>0</v>
      </c>
      <c r="H234" s="115">
        <f t="shared" si="7"/>
        <v>0</v>
      </c>
      <c r="I234" s="111">
        <f t="shared" si="8"/>
        <v>0</v>
      </c>
      <c r="J234" s="111">
        <f t="shared" si="6"/>
        <v>0</v>
      </c>
      <c r="L234" s="404" t="s">
        <v>95</v>
      </c>
      <c r="M234" s="404"/>
      <c r="N234" s="404"/>
      <c r="O234" s="404"/>
      <c r="P234" s="404"/>
    </row>
    <row r="235" spans="2:17" x14ac:dyDescent="0.25">
      <c r="B235" s="557"/>
      <c r="C235" s="558"/>
      <c r="D235" s="559"/>
      <c r="E235" s="294"/>
      <c r="F235" s="295"/>
      <c r="G235" s="295">
        <v>0</v>
      </c>
      <c r="H235" s="115">
        <f t="shared" si="7"/>
        <v>0</v>
      </c>
      <c r="I235" s="111">
        <f t="shared" si="8"/>
        <v>0</v>
      </c>
      <c r="J235" s="111">
        <f t="shared" si="6"/>
        <v>0</v>
      </c>
      <c r="L235" s="13" t="str">
        <f>"U koos voor verrekening van het forfait vanaf "&amp;IF($G$50="ja"," ingebruikname van het gebouw."," betaling van het forfait.")</f>
        <v>U koos voor verrekening van het forfait vanaf  betaling van het forfait.</v>
      </c>
    </row>
    <row r="236" spans="2:17" x14ac:dyDescent="0.25">
      <c r="B236" s="557"/>
      <c r="C236" s="558"/>
      <c r="D236" s="559"/>
      <c r="E236" s="294"/>
      <c r="F236" s="295"/>
      <c r="G236" s="295">
        <v>0</v>
      </c>
      <c r="H236" s="115">
        <f t="shared" si="7"/>
        <v>0</v>
      </c>
      <c r="I236" s="111">
        <f t="shared" si="8"/>
        <v>0</v>
      </c>
      <c r="J236" s="111">
        <f t="shared" si="6"/>
        <v>0</v>
      </c>
      <c r="L236" s="543" t="str">
        <f>IF($G$50="NEE","Tot aan de betaling van het forfait kan de dagprijs overeenstemmen met de '"&amp; I228&amp;"' (kolom I).","")</f>
        <v>Tot aan de betaling van het forfait kan de dagprijs overeenstemmen met de 'Brutodagprijs in periode tussen ingebruikname en forfaitbetaling' (kolom I).</v>
      </c>
      <c r="M236" s="509"/>
      <c r="N236" s="509"/>
      <c r="O236" s="509"/>
      <c r="P236" s="509"/>
      <c r="Q236" s="509"/>
    </row>
    <row r="237" spans="2:17" ht="36" customHeight="1" x14ac:dyDescent="0.25">
      <c r="B237" s="557"/>
      <c r="C237" s="558"/>
      <c r="D237" s="559"/>
      <c r="E237" s="294"/>
      <c r="F237" s="295"/>
      <c r="G237" s="295">
        <v>0</v>
      </c>
      <c r="H237" s="115">
        <f t="shared" si="7"/>
        <v>0</v>
      </c>
      <c r="I237" s="111">
        <f t="shared" si="8"/>
        <v>0</v>
      </c>
      <c r="J237" s="111">
        <f t="shared" si="6"/>
        <v>0</v>
      </c>
      <c r="L237" s="509"/>
      <c r="M237" s="509"/>
      <c r="N237" s="509"/>
      <c r="O237" s="509"/>
      <c r="P237" s="509"/>
      <c r="Q237" s="509"/>
    </row>
    <row r="238" spans="2:17" x14ac:dyDescent="0.25">
      <c r="B238" s="557"/>
      <c r="C238" s="558"/>
      <c r="D238" s="559"/>
      <c r="E238" s="294"/>
      <c r="F238" s="295"/>
      <c r="G238" s="295">
        <v>0</v>
      </c>
      <c r="H238" s="115">
        <f t="shared" si="7"/>
        <v>0</v>
      </c>
      <c r="I238" s="111">
        <f t="shared" si="8"/>
        <v>0</v>
      </c>
      <c r="J238" s="111">
        <f t="shared" si="6"/>
        <v>0</v>
      </c>
      <c r="L238" s="77" t="str">
        <f>IF($G$50="NEE", "Vanaf de betaling van het forfait vermeldt  de factuur: ", "De factuur vermeldt:")</f>
        <v xml:space="preserve">Vanaf de betaling van het forfait vermeldt  de factuur: </v>
      </c>
      <c r="M238" s="171"/>
      <c r="N238" s="171"/>
    </row>
    <row r="239" spans="2:17" x14ac:dyDescent="0.25">
      <c r="B239" s="557"/>
      <c r="C239" s="558"/>
      <c r="D239" s="559"/>
      <c r="E239" s="294"/>
      <c r="F239" s="295"/>
      <c r="G239" s="295">
        <v>0</v>
      </c>
      <c r="H239" s="115">
        <f t="shared" si="7"/>
        <v>0</v>
      </c>
      <c r="I239" s="111">
        <f t="shared" si="8"/>
        <v>0</v>
      </c>
      <c r="J239" s="111">
        <f t="shared" si="6"/>
        <v>0</v>
      </c>
      <c r="L239" s="509" t="str">
        <f>J228 &amp;
" (kolom J)
- forfait 5 euro
= Nettodagprijs na bescherming (kolom H)"</f>
        <v>Brutodagprijs vanaf betaling forfait (kolom J)
- forfait 5 euro
= Nettodagprijs na bescherming (kolom H)</v>
      </c>
      <c r="M239" s="551"/>
      <c r="N239" s="551"/>
    </row>
    <row r="240" spans="2:17" x14ac:dyDescent="0.25">
      <c r="B240" s="557"/>
      <c r="C240" s="558"/>
      <c r="D240" s="559"/>
      <c r="E240" s="294"/>
      <c r="F240" s="295"/>
      <c r="G240" s="295">
        <v>0</v>
      </c>
      <c r="H240" s="115">
        <f t="shared" si="7"/>
        <v>0</v>
      </c>
      <c r="I240" s="111">
        <f t="shared" si="8"/>
        <v>0</v>
      </c>
      <c r="J240" s="111">
        <f t="shared" si="6"/>
        <v>0</v>
      </c>
      <c r="L240" s="551"/>
      <c r="M240" s="551"/>
      <c r="N240" s="551"/>
    </row>
    <row r="241" spans="2:14" x14ac:dyDescent="0.25">
      <c r="B241" s="557"/>
      <c r="C241" s="558"/>
      <c r="D241" s="559"/>
      <c r="E241" s="294"/>
      <c r="F241" s="295"/>
      <c r="G241" s="295">
        <v>0</v>
      </c>
      <c r="H241" s="115">
        <f t="shared" si="7"/>
        <v>0</v>
      </c>
      <c r="I241" s="111">
        <f t="shared" si="8"/>
        <v>0</v>
      </c>
      <c r="J241" s="111">
        <f t="shared" si="6"/>
        <v>0</v>
      </c>
      <c r="L241" s="551"/>
      <c r="M241" s="551"/>
      <c r="N241" s="551"/>
    </row>
    <row r="242" spans="2:14" x14ac:dyDescent="0.25">
      <c r="B242" s="557"/>
      <c r="C242" s="558"/>
      <c r="D242" s="559"/>
      <c r="E242" s="294"/>
      <c r="F242" s="295"/>
      <c r="G242" s="295">
        <v>0</v>
      </c>
      <c r="H242" s="115">
        <f t="shared" si="7"/>
        <v>0</v>
      </c>
      <c r="I242" s="111">
        <f t="shared" si="8"/>
        <v>0</v>
      </c>
      <c r="J242" s="111">
        <f t="shared" si="6"/>
        <v>0</v>
      </c>
    </row>
    <row r="243" spans="2:14" x14ac:dyDescent="0.25">
      <c r="B243" s="557"/>
      <c r="C243" s="558"/>
      <c r="D243" s="559"/>
      <c r="E243" s="294"/>
      <c r="F243" s="295"/>
      <c r="G243" s="295">
        <v>0</v>
      </c>
      <c r="H243" s="115">
        <f t="shared" si="7"/>
        <v>0</v>
      </c>
      <c r="I243" s="111">
        <f t="shared" si="8"/>
        <v>0</v>
      </c>
      <c r="J243" s="111">
        <f t="shared" si="6"/>
        <v>0</v>
      </c>
    </row>
    <row r="244" spans="2:14" x14ac:dyDescent="0.25">
      <c r="B244" s="557"/>
      <c r="C244" s="558"/>
      <c r="D244" s="559"/>
      <c r="E244" s="294"/>
      <c r="F244" s="295"/>
      <c r="G244" s="295">
        <v>0</v>
      </c>
      <c r="H244" s="115">
        <f t="shared" si="7"/>
        <v>0</v>
      </c>
      <c r="I244" s="111">
        <f t="shared" si="8"/>
        <v>0</v>
      </c>
      <c r="J244" s="111">
        <f t="shared" si="6"/>
        <v>0</v>
      </c>
    </row>
    <row r="245" spans="2:14" x14ac:dyDescent="0.25">
      <c r="B245" s="557"/>
      <c r="C245" s="558"/>
      <c r="D245" s="559"/>
      <c r="E245" s="294"/>
      <c r="F245" s="295"/>
      <c r="G245" s="295">
        <v>0</v>
      </c>
      <c r="H245" s="115">
        <f t="shared" si="7"/>
        <v>0</v>
      </c>
      <c r="I245" s="111">
        <f t="shared" si="8"/>
        <v>0</v>
      </c>
      <c r="J245" s="111">
        <f t="shared" si="6"/>
        <v>0</v>
      </c>
    </row>
    <row r="246" spans="2:14" x14ac:dyDescent="0.25">
      <c r="B246" s="557"/>
      <c r="C246" s="558"/>
      <c r="D246" s="559"/>
      <c r="E246" s="294"/>
      <c r="F246" s="295"/>
      <c r="G246" s="295">
        <v>0</v>
      </c>
      <c r="H246" s="115">
        <f t="shared" si="7"/>
        <v>0</v>
      </c>
      <c r="I246" s="111">
        <f t="shared" si="8"/>
        <v>0</v>
      </c>
      <c r="J246" s="111">
        <f t="shared" si="6"/>
        <v>0</v>
      </c>
    </row>
    <row r="247" spans="2:14" x14ac:dyDescent="0.25">
      <c r="B247" s="557"/>
      <c r="C247" s="558"/>
      <c r="D247" s="559"/>
      <c r="E247" s="294"/>
      <c r="F247" s="295"/>
      <c r="G247" s="295">
        <v>0</v>
      </c>
      <c r="H247" s="115">
        <f t="shared" si="7"/>
        <v>0</v>
      </c>
      <c r="I247" s="111">
        <f t="shared" si="8"/>
        <v>0</v>
      </c>
      <c r="J247" s="111">
        <f t="shared" si="6"/>
        <v>0</v>
      </c>
    </row>
    <row r="248" spans="2:14" ht="15.75" thickBot="1" x14ac:dyDescent="0.3">
      <c r="B248" s="579"/>
      <c r="C248" s="580"/>
      <c r="D248" s="581"/>
      <c r="E248" s="296"/>
      <c r="F248" s="297"/>
      <c r="G248" s="297">
        <v>0</v>
      </c>
      <c r="H248" s="116">
        <f t="shared" si="7"/>
        <v>0</v>
      </c>
      <c r="I248" s="112">
        <f t="shared" si="8"/>
        <v>0</v>
      </c>
      <c r="J248" s="112">
        <f t="shared" si="6"/>
        <v>0</v>
      </c>
    </row>
    <row r="249" spans="2:14" ht="20.25" customHeight="1" thickBot="1" x14ac:dyDescent="0.3">
      <c r="B249" s="570" t="s">
        <v>33</v>
      </c>
      <c r="C249" s="571"/>
      <c r="D249" s="572"/>
      <c r="E249" s="86">
        <f>SUM(E230:E248)</f>
        <v>0</v>
      </c>
      <c r="F249" s="82"/>
      <c r="G249" s="117">
        <f t="array" ref="G249">SUM(E230:E248*G230:G248)/IF(E249&gt;0,E249,1)</f>
        <v>0</v>
      </c>
      <c r="H249" s="117">
        <f t="array" ref="H249">SUM(E230:E248*H230:H248)/IF($E$249&gt;0,$E$249,1)</f>
        <v>0</v>
      </c>
      <c r="I249" s="81"/>
      <c r="J249" s="117"/>
    </row>
    <row r="250" spans="2:14" ht="20.25" customHeight="1" x14ac:dyDescent="0.25">
      <c r="B250" s="78"/>
    </row>
    <row r="252" spans="2:14" x14ac:dyDescent="0.25">
      <c r="B252" s="573" t="s">
        <v>102</v>
      </c>
      <c r="C252" s="574"/>
      <c r="D252" s="574"/>
      <c r="E252" s="574"/>
      <c r="F252" s="574"/>
      <c r="G252" s="574"/>
      <c r="H252" s="574"/>
      <c r="I252" s="574"/>
      <c r="J252" s="574"/>
      <c r="K252" s="575"/>
      <c r="L252" s="576"/>
      <c r="M252" s="577"/>
      <c r="N252" s="578"/>
    </row>
    <row r="253" spans="2:14" ht="15.75" thickBot="1" x14ac:dyDescent="0.3">
      <c r="B253" s="15"/>
      <c r="C253" s="90"/>
      <c r="D253" s="91"/>
      <c r="E253" s="91"/>
      <c r="F253" s="15"/>
      <c r="G253" s="15"/>
      <c r="H253" s="15"/>
      <c r="I253" s="15"/>
      <c r="J253" s="15"/>
      <c r="K253" s="15"/>
      <c r="L253" s="15"/>
      <c r="M253" s="15"/>
      <c r="N253" s="15"/>
    </row>
    <row r="254" spans="2:14" ht="15.75" thickBot="1" x14ac:dyDescent="0.3">
      <c r="B254" s="92" t="s">
        <v>103</v>
      </c>
      <c r="C254" s="93"/>
      <c r="D254" s="93"/>
      <c r="E254" s="30"/>
      <c r="F254" s="93"/>
      <c r="G254" s="93"/>
      <c r="H254" s="93"/>
      <c r="I254" s="93"/>
      <c r="J254" s="93"/>
      <c r="K254" s="93"/>
      <c r="L254" s="93"/>
      <c r="M254" s="93"/>
      <c r="N254" s="93"/>
    </row>
    <row r="255" spans="2:14" x14ac:dyDescent="0.25">
      <c r="B255" s="93"/>
      <c r="C255" s="93"/>
      <c r="D255" s="93"/>
      <c r="E255" s="93"/>
      <c r="F255" s="93"/>
      <c r="G255" s="93"/>
      <c r="H255" s="93"/>
      <c r="I255" s="93"/>
      <c r="J255" s="93"/>
      <c r="K255" s="93"/>
      <c r="L255" s="93"/>
      <c r="M255" s="93"/>
      <c r="N255" s="93"/>
    </row>
    <row r="256" spans="2:14" x14ac:dyDescent="0.25">
      <c r="B256" s="92" t="s">
        <v>104</v>
      </c>
      <c r="C256" s="93"/>
      <c r="D256" s="93"/>
      <c r="E256" s="93"/>
      <c r="F256" s="93"/>
      <c r="G256" s="93"/>
      <c r="H256" s="93"/>
      <c r="I256" s="93"/>
      <c r="J256" s="93"/>
      <c r="K256" s="92" t="s">
        <v>105</v>
      </c>
      <c r="L256" s="93"/>
      <c r="M256" s="93"/>
      <c r="N256" s="93"/>
    </row>
    <row r="257" spans="2:14" x14ac:dyDescent="0.25">
      <c r="B257" s="92"/>
      <c r="C257" s="93"/>
      <c r="D257" s="93"/>
      <c r="E257" s="93"/>
      <c r="F257" s="93"/>
      <c r="G257" s="93"/>
      <c r="H257" s="93"/>
      <c r="I257" s="93"/>
      <c r="J257" s="93"/>
      <c r="K257" s="92"/>
      <c r="L257" s="93"/>
      <c r="M257" s="93"/>
      <c r="N257" s="93"/>
    </row>
    <row r="258" spans="2:14" x14ac:dyDescent="0.25">
      <c r="B258" s="39"/>
      <c r="C258" s="15"/>
      <c r="D258" s="15"/>
      <c r="E258" s="15"/>
      <c r="F258" s="15"/>
      <c r="G258" s="94"/>
      <c r="H258" s="15"/>
      <c r="I258" s="15"/>
      <c r="J258" s="15"/>
      <c r="K258" s="39"/>
      <c r="L258" s="15"/>
      <c r="M258" s="15"/>
      <c r="N258" s="15"/>
    </row>
    <row r="259" spans="2:14" x14ac:dyDescent="0.25">
      <c r="B259" s="39"/>
      <c r="C259" s="15"/>
      <c r="D259" s="15"/>
      <c r="E259" s="15"/>
      <c r="F259" s="15"/>
      <c r="G259" s="15"/>
      <c r="H259" s="15"/>
      <c r="I259" s="15"/>
      <c r="J259" s="15"/>
      <c r="K259" s="39"/>
      <c r="L259" s="15"/>
      <c r="M259" s="15"/>
      <c r="N259" s="15"/>
    </row>
  </sheetData>
  <sheetProtection algorithmName="SHA-512" hashValue="Mfxq/IdeGyfDWn3cbUsc/xwROSkzUICgrrpsix1aBkWWgE2aDgWtwd7xb+p7HIgMgjGoHH1Ordt9IDZpiKvCgw==" saltValue="rKSvXTy17p27+QdtBCQJqw==" spinCount="100000" sheet="1" objects="1" scenarios="1"/>
  <mergeCells count="265">
    <mergeCell ref="B238:D238"/>
    <mergeCell ref="B239:D239"/>
    <mergeCell ref="L239:N241"/>
    <mergeCell ref="B240:D240"/>
    <mergeCell ref="B241:D241"/>
    <mergeCell ref="B242:D242"/>
    <mergeCell ref="B234:D234"/>
    <mergeCell ref="L234:P234"/>
    <mergeCell ref="B235:D235"/>
    <mergeCell ref="B236:D236"/>
    <mergeCell ref="L236:Q237"/>
    <mergeCell ref="B237:D237"/>
    <mergeCell ref="B249:D249"/>
    <mergeCell ref="B252:K252"/>
    <mergeCell ref="L252:N252"/>
    <mergeCell ref="B243:D243"/>
    <mergeCell ref="B244:D244"/>
    <mergeCell ref="B245:D245"/>
    <mergeCell ref="B246:D246"/>
    <mergeCell ref="B247:D247"/>
    <mergeCell ref="B248:D248"/>
    <mergeCell ref="J228:J229"/>
    <mergeCell ref="B230:D230"/>
    <mergeCell ref="L230:P230"/>
    <mergeCell ref="B231:D231"/>
    <mergeCell ref="B232:D232"/>
    <mergeCell ref="B233:D233"/>
    <mergeCell ref="B218:D218"/>
    <mergeCell ref="B220:N220"/>
    <mergeCell ref="B222:N225"/>
    <mergeCell ref="H227:J227"/>
    <mergeCell ref="B228:D229"/>
    <mergeCell ref="E228:E229"/>
    <mergeCell ref="F228:F229"/>
    <mergeCell ref="G228:G229"/>
    <mergeCell ref="H228:H229"/>
    <mergeCell ref="I228:I229"/>
    <mergeCell ref="B212:D212"/>
    <mergeCell ref="B213:D213"/>
    <mergeCell ref="B214:D214"/>
    <mergeCell ref="B215:D215"/>
    <mergeCell ref="B216:D216"/>
    <mergeCell ref="B217:D217"/>
    <mergeCell ref="B207:D207"/>
    <mergeCell ref="B208:D208"/>
    <mergeCell ref="H208:J210"/>
    <mergeCell ref="B209:D209"/>
    <mergeCell ref="B210:D210"/>
    <mergeCell ref="B211:D211"/>
    <mergeCell ref="B203:D203"/>
    <mergeCell ref="H203:L203"/>
    <mergeCell ref="B204:D204"/>
    <mergeCell ref="B205:D205"/>
    <mergeCell ref="H205:M206"/>
    <mergeCell ref="B206:D206"/>
    <mergeCell ref="B199:D199"/>
    <mergeCell ref="H199:J199"/>
    <mergeCell ref="B200:D200"/>
    <mergeCell ref="H200:M200"/>
    <mergeCell ref="B201:D201"/>
    <mergeCell ref="H201:L202"/>
    <mergeCell ref="B202:D202"/>
    <mergeCell ref="F188:H188"/>
    <mergeCell ref="B190:N190"/>
    <mergeCell ref="B192:N195"/>
    <mergeCell ref="B197:D198"/>
    <mergeCell ref="E197:E198"/>
    <mergeCell ref="F197:F198"/>
    <mergeCell ref="G197:G198"/>
    <mergeCell ref="H197:K197"/>
    <mergeCell ref="B178:D178"/>
    <mergeCell ref="B181:F181"/>
    <mergeCell ref="G181:I181"/>
    <mergeCell ref="B182:F182"/>
    <mergeCell ref="G182:N182"/>
    <mergeCell ref="A186:N186"/>
    <mergeCell ref="B143:N143"/>
    <mergeCell ref="B145:N145"/>
    <mergeCell ref="B147:D147"/>
    <mergeCell ref="G148:M148"/>
    <mergeCell ref="H151:N151"/>
    <mergeCell ref="H153:M153"/>
    <mergeCell ref="B134:D134"/>
    <mergeCell ref="H134:I134"/>
    <mergeCell ref="B140:F140"/>
    <mergeCell ref="G140:I140"/>
    <mergeCell ref="B141:F141"/>
    <mergeCell ref="G141:N141"/>
    <mergeCell ref="B124:E124"/>
    <mergeCell ref="F124:N124"/>
    <mergeCell ref="B127:N127"/>
    <mergeCell ref="B129:M130"/>
    <mergeCell ref="H132:I132"/>
    <mergeCell ref="B133:D133"/>
    <mergeCell ref="H133:I133"/>
    <mergeCell ref="B119:N119"/>
    <mergeCell ref="B120:F120"/>
    <mergeCell ref="G120:I120"/>
    <mergeCell ref="B121:F121"/>
    <mergeCell ref="G121:N121"/>
    <mergeCell ref="B122:N122"/>
    <mergeCell ref="E117:F117"/>
    <mergeCell ref="G117:I117"/>
    <mergeCell ref="J117:L117"/>
    <mergeCell ref="M117:N117"/>
    <mergeCell ref="E118:F118"/>
    <mergeCell ref="G118:I118"/>
    <mergeCell ref="J118:L118"/>
    <mergeCell ref="M118:N118"/>
    <mergeCell ref="E115:F115"/>
    <mergeCell ref="G115:I115"/>
    <mergeCell ref="J115:L115"/>
    <mergeCell ref="M115:N115"/>
    <mergeCell ref="E116:F116"/>
    <mergeCell ref="G116:I116"/>
    <mergeCell ref="J116:L116"/>
    <mergeCell ref="M116:N116"/>
    <mergeCell ref="E113:F113"/>
    <mergeCell ref="G113:I113"/>
    <mergeCell ref="J113:L113"/>
    <mergeCell ref="M113:N113"/>
    <mergeCell ref="E114:F114"/>
    <mergeCell ref="G114:I114"/>
    <mergeCell ref="J114:L114"/>
    <mergeCell ref="M114:N114"/>
    <mergeCell ref="E111:F111"/>
    <mergeCell ref="G111:I111"/>
    <mergeCell ref="J111:L111"/>
    <mergeCell ref="M111:N111"/>
    <mergeCell ref="E112:F112"/>
    <mergeCell ref="G112:I112"/>
    <mergeCell ref="J112:L112"/>
    <mergeCell ref="M112:N112"/>
    <mergeCell ref="E109:F109"/>
    <mergeCell ref="G109:I109"/>
    <mergeCell ref="J109:L109"/>
    <mergeCell ref="M109:N109"/>
    <mergeCell ref="E110:F110"/>
    <mergeCell ref="G110:I110"/>
    <mergeCell ref="J110:L110"/>
    <mergeCell ref="M110:N110"/>
    <mergeCell ref="E107:F107"/>
    <mergeCell ref="G107:I107"/>
    <mergeCell ref="J107:L107"/>
    <mergeCell ref="M107:N107"/>
    <mergeCell ref="E108:F108"/>
    <mergeCell ref="G108:I108"/>
    <mergeCell ref="J108:L108"/>
    <mergeCell ref="M108:N108"/>
    <mergeCell ref="B102:N103"/>
    <mergeCell ref="E105:F105"/>
    <mergeCell ref="G105:I105"/>
    <mergeCell ref="J105:L105"/>
    <mergeCell ref="M105:N105"/>
    <mergeCell ref="E106:F106"/>
    <mergeCell ref="G106:I106"/>
    <mergeCell ref="J106:L106"/>
    <mergeCell ref="M106:N106"/>
    <mergeCell ref="B96:N96"/>
    <mergeCell ref="B98:E98"/>
    <mergeCell ref="F98:N98"/>
    <mergeCell ref="B100:N100"/>
    <mergeCell ref="B92:F92"/>
    <mergeCell ref="G92:I92"/>
    <mergeCell ref="B93:F93"/>
    <mergeCell ref="G93:I93"/>
    <mergeCell ref="B94:F94"/>
    <mergeCell ref="G94:I94"/>
    <mergeCell ref="B87:D87"/>
    <mergeCell ref="E87:G87"/>
    <mergeCell ref="H87:J87"/>
    <mergeCell ref="B88:D88"/>
    <mergeCell ref="E88:G88"/>
    <mergeCell ref="H88:J88"/>
    <mergeCell ref="B90:J90"/>
    <mergeCell ref="B95:F95"/>
    <mergeCell ref="G95:N95"/>
    <mergeCell ref="K84:O84"/>
    <mergeCell ref="B85:D85"/>
    <mergeCell ref="E85:G85"/>
    <mergeCell ref="H85:J85"/>
    <mergeCell ref="K85:N85"/>
    <mergeCell ref="B86:D86"/>
    <mergeCell ref="E86:G86"/>
    <mergeCell ref="H86:J86"/>
    <mergeCell ref="B83:D83"/>
    <mergeCell ref="E83:G83"/>
    <mergeCell ref="H83:J83"/>
    <mergeCell ref="B84:D84"/>
    <mergeCell ref="E84:G84"/>
    <mergeCell ref="H84:J84"/>
    <mergeCell ref="H81:J81"/>
    <mergeCell ref="B82:D82"/>
    <mergeCell ref="E82:G82"/>
    <mergeCell ref="H82:J82"/>
    <mergeCell ref="B79:D79"/>
    <mergeCell ref="E79:G79"/>
    <mergeCell ref="H79:J79"/>
    <mergeCell ref="B80:D80"/>
    <mergeCell ref="E80:G80"/>
    <mergeCell ref="H80:J80"/>
    <mergeCell ref="B46:N48"/>
    <mergeCell ref="A59:N59"/>
    <mergeCell ref="A60:A125"/>
    <mergeCell ref="B63:N63"/>
    <mergeCell ref="B65:N66"/>
    <mergeCell ref="E73:G73"/>
    <mergeCell ref="H73:J73"/>
    <mergeCell ref="B74:D74"/>
    <mergeCell ref="E74:G74"/>
    <mergeCell ref="H74:J74"/>
    <mergeCell ref="B77:D77"/>
    <mergeCell ref="E77:G77"/>
    <mergeCell ref="H77:J77"/>
    <mergeCell ref="B78:D78"/>
    <mergeCell ref="E78:G78"/>
    <mergeCell ref="H78:J78"/>
    <mergeCell ref="B75:D75"/>
    <mergeCell ref="E75:G75"/>
    <mergeCell ref="H75:J75"/>
    <mergeCell ref="B76:D76"/>
    <mergeCell ref="E76:G76"/>
    <mergeCell ref="H76:J76"/>
    <mergeCell ref="K80:O80"/>
    <mergeCell ref="E81:G81"/>
    <mergeCell ref="H35:N35"/>
    <mergeCell ref="H36:N37"/>
    <mergeCell ref="E40:I40"/>
    <mergeCell ref="E41:I41"/>
    <mergeCell ref="E42:I42"/>
    <mergeCell ref="B44:N44"/>
    <mergeCell ref="B24:N24"/>
    <mergeCell ref="B26:N26"/>
    <mergeCell ref="B28:M30"/>
    <mergeCell ref="F32:G32"/>
    <mergeCell ref="H32:M33"/>
    <mergeCell ref="H34:N34"/>
    <mergeCell ref="B20:D20"/>
    <mergeCell ref="E20:F20"/>
    <mergeCell ref="H20:K20"/>
    <mergeCell ref="A22:N22"/>
    <mergeCell ref="B13:E13"/>
    <mergeCell ref="F13:N13"/>
    <mergeCell ref="B14:E14"/>
    <mergeCell ref="F14:N14"/>
    <mergeCell ref="B15:E15"/>
    <mergeCell ref="F15:N15"/>
    <mergeCell ref="B10:E10"/>
    <mergeCell ref="F10:N10"/>
    <mergeCell ref="B11:E11"/>
    <mergeCell ref="F11:N11"/>
    <mergeCell ref="B12:E12"/>
    <mergeCell ref="F12:N12"/>
    <mergeCell ref="A1:N1"/>
    <mergeCell ref="A3:C3"/>
    <mergeCell ref="A5:N5"/>
    <mergeCell ref="A6:A17"/>
    <mergeCell ref="B7:E7"/>
    <mergeCell ref="F7:N7"/>
    <mergeCell ref="B8:E8"/>
    <mergeCell ref="F8:N8"/>
    <mergeCell ref="B9:E9"/>
    <mergeCell ref="F9:N9"/>
    <mergeCell ref="B16:E16"/>
    <mergeCell ref="F16:N16"/>
  </mergeCells>
  <conditionalFormatting sqref="F34:G36">
    <cfRule type="expression" dxfId="23" priority="13">
      <formula>$E34="NEE"</formula>
    </cfRule>
  </conditionalFormatting>
  <conditionalFormatting sqref="E218">
    <cfRule type="cellIs" dxfId="22" priority="12" operator="notEqual">
      <formula>$P$37</formula>
    </cfRule>
  </conditionalFormatting>
  <conditionalFormatting sqref="I228:I249">
    <cfRule type="expression" dxfId="21" priority="11">
      <formula>$G$50="JA"</formula>
    </cfRule>
  </conditionalFormatting>
  <conditionalFormatting sqref="F218">
    <cfRule type="cellIs" dxfId="20" priority="10" operator="greaterThan">
      <formula>$E$188</formula>
    </cfRule>
  </conditionalFormatting>
  <conditionalFormatting sqref="E249">
    <cfRule type="expression" dxfId="19" priority="9">
      <formula>$E$249&gt;P37</formula>
    </cfRule>
  </conditionalFormatting>
  <conditionalFormatting sqref="F53">
    <cfRule type="cellIs" dxfId="18" priority="7" operator="lessThan">
      <formula>2018</formula>
    </cfRule>
    <cfRule type="expression" dxfId="17" priority="8">
      <formula>"&lt;2018"</formula>
    </cfRule>
  </conditionalFormatting>
  <conditionalFormatting sqref="G218">
    <cfRule type="cellIs" dxfId="16" priority="6" operator="greaterThan">
      <formula>$E$188</formula>
    </cfRule>
  </conditionalFormatting>
  <conditionalFormatting sqref="H249">
    <cfRule type="cellIs" dxfId="15" priority="5" operator="greaterThan">
      <formula>$E$188</formula>
    </cfRule>
  </conditionalFormatting>
  <conditionalFormatting sqref="J249">
    <cfRule type="cellIs" dxfId="14" priority="4" operator="greaterThan">
      <formula>$E$188</formula>
    </cfRule>
  </conditionalFormatting>
  <conditionalFormatting sqref="H20:K20">
    <cfRule type="expression" dxfId="13" priority="3">
      <formula>AND($E$20="Andere",$H$20="")</formula>
    </cfRule>
  </conditionalFormatting>
  <conditionalFormatting sqref="E84:J84">
    <cfRule type="expression" dxfId="12" priority="19">
      <formula>#REF!&lt;&gt;$P$37</formula>
    </cfRule>
  </conditionalFormatting>
  <dataValidations disablePrompts="1" count="2">
    <dataValidation type="list" allowBlank="1" showInputMessage="1" showErrorMessage="1" sqref="E20:F21 E23:F23">
      <formula1>$R$12:$R$36</formula1>
    </dataValidation>
    <dataValidation type="list" allowBlank="1" showInputMessage="1" showErrorMessage="1" sqref="F37 G50 E34:E36">
      <formula1>$R$31:$R$34</formula1>
    </dataValidation>
  </dataValidations>
  <hyperlinks>
    <hyperlink ref="D3" location="'Algemene instructies'!A1" display="Terug naar algemene instructies"/>
    <hyperlink ref="E3" location="Uitleg!A1" display="Uitleg"/>
    <hyperlink ref="F3" location="Cijfervoorbeeld!A1" display="Cijfervoorbeeld"/>
    <hyperlink ref="G136" location="RIZIV" display="bijlage RIZIV-derde luik"/>
    <hyperlink ref="K177" r:id="rId1" location="supplement"/>
  </hyperlinks>
  <pageMargins left="0.70866141732283472" right="0.70866141732283472" top="0.98425196850393704" bottom="0.98425196850393704" header="0.31496062992125984" footer="0.31496062992125984"/>
  <pageSetup scale="15" fitToHeight="0" orientation="portrait" r:id="rId2"/>
  <headerFooter>
    <oddHeader>&amp;L&amp;G&amp;R&amp;"-,Bold"&amp;K03+000/&amp;"-,Regular"&amp;K01+000 &amp;"-,Bold"&amp;K03+000cijfergegevens</oddHeader>
    <oddFooter>&amp;L&amp;G&amp;R&amp;"-,Bold"&amp;K03+000www.zorg-en-gezondheid.be</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59"/>
  <sheetViews>
    <sheetView zoomScale="82" zoomScaleNormal="82" workbookViewId="0">
      <pane ySplit="3" topLeftCell="A212" activePane="bottomLeft" state="frozen"/>
      <selection pane="bottomLeft" activeCell="B222" sqref="B222:N225"/>
    </sheetView>
  </sheetViews>
  <sheetFormatPr defaultRowHeight="15" x14ac:dyDescent="0.25"/>
  <cols>
    <col min="1" max="1" width="3.7109375" style="13" customWidth="1"/>
    <col min="2" max="2" width="9.42578125" style="13" bestFit="1" customWidth="1"/>
    <col min="3" max="3" width="11.42578125" style="13" customWidth="1"/>
    <col min="4" max="4" width="40.7109375" style="13" customWidth="1"/>
    <col min="5" max="5" width="19" style="13" customWidth="1"/>
    <col min="6" max="6" width="22.28515625" style="13" customWidth="1"/>
    <col min="7" max="7" width="26.42578125" style="13" customWidth="1"/>
    <col min="8" max="8" width="17.85546875" style="13" customWidth="1"/>
    <col min="9" max="9" width="15.42578125" style="13" bestFit="1" customWidth="1"/>
    <col min="10" max="10" width="21.5703125" style="13" customWidth="1"/>
    <col min="11" max="11" width="14.140625" style="13" customWidth="1"/>
    <col min="12" max="12" width="14.85546875" style="13" customWidth="1"/>
    <col min="13" max="13" width="31.7109375" style="13" bestFit="1" customWidth="1"/>
    <col min="14" max="14" width="25.28515625" style="13" customWidth="1"/>
    <col min="15" max="15" width="0.28515625" style="13" customWidth="1"/>
    <col min="16" max="16" width="0.140625" style="13" customWidth="1"/>
    <col min="17" max="17" width="9.140625" style="13" hidden="1" customWidth="1"/>
    <col min="18" max="18" width="20.5703125" style="13" hidden="1" customWidth="1"/>
    <col min="19" max="19" width="59" style="13" hidden="1" customWidth="1"/>
    <col min="20" max="20" width="60.5703125" style="13" customWidth="1"/>
    <col min="21" max="21" width="49.42578125" style="13" customWidth="1"/>
    <col min="22" max="22" width="45.5703125" style="13" customWidth="1"/>
    <col min="23" max="23" width="37.28515625" style="13" customWidth="1"/>
    <col min="24" max="24" width="35.140625" style="13" customWidth="1"/>
    <col min="25" max="25" width="30.42578125" style="13" customWidth="1"/>
    <col min="26" max="26" width="5.7109375" style="13" customWidth="1"/>
    <col min="27" max="27" width="8" style="13" customWidth="1"/>
    <col min="28" max="28" width="8.7109375" style="13" bestFit="1" customWidth="1"/>
    <col min="29" max="29" width="25.85546875" style="13" customWidth="1"/>
    <col min="30" max="30" width="19.42578125" style="13" customWidth="1"/>
    <col min="31" max="31" width="9.42578125" style="13" customWidth="1"/>
    <col min="32" max="32" width="14.140625" style="13" customWidth="1"/>
    <col min="33" max="33" width="3.28515625" style="13" bestFit="1" customWidth="1"/>
    <col min="34" max="16384" width="9.140625" style="13"/>
  </cols>
  <sheetData>
    <row r="1" spans="1:22" s="43" customFormat="1" ht="32.25" customHeight="1" x14ac:dyDescent="0.5">
      <c r="A1" s="305" t="s">
        <v>255</v>
      </c>
      <c r="B1" s="306"/>
      <c r="C1" s="306"/>
      <c r="D1" s="306"/>
      <c r="E1" s="306"/>
      <c r="F1" s="306"/>
      <c r="G1" s="306"/>
      <c r="H1" s="306"/>
      <c r="I1" s="306"/>
      <c r="J1" s="306"/>
      <c r="K1" s="306"/>
      <c r="L1" s="306"/>
      <c r="M1" s="306"/>
      <c r="N1" s="306"/>
      <c r="O1" s="186"/>
      <c r="P1" s="3"/>
      <c r="Q1" s="3"/>
      <c r="R1" s="3"/>
      <c r="S1" s="3"/>
      <c r="T1" s="3"/>
      <c r="U1" s="3"/>
      <c r="V1" s="3"/>
    </row>
    <row r="2" spans="1:22" ht="19.5" thickBot="1" x14ac:dyDescent="0.35">
      <c r="A2" s="127"/>
      <c r="B2" s="127"/>
      <c r="C2" s="127"/>
      <c r="D2" s="140"/>
      <c r="E2" s="140"/>
      <c r="F2" s="140"/>
      <c r="G2" s="140"/>
      <c r="H2" s="140"/>
      <c r="I2" s="140"/>
      <c r="J2" s="140"/>
      <c r="K2" s="140"/>
      <c r="L2" s="140"/>
      <c r="M2" s="140"/>
      <c r="N2" s="140"/>
      <c r="O2" s="18"/>
      <c r="P2" s="27"/>
      <c r="Q2" s="27"/>
      <c r="R2" s="27"/>
      <c r="S2" s="27"/>
      <c r="T2" s="27"/>
      <c r="U2" s="27"/>
      <c r="V2" s="27"/>
    </row>
    <row r="3" spans="1:22" ht="21.75" thickBot="1" x14ac:dyDescent="0.4">
      <c r="A3" s="307" t="s">
        <v>180</v>
      </c>
      <c r="B3" s="308" t="s">
        <v>180</v>
      </c>
      <c r="C3" s="308"/>
      <c r="D3" s="142" t="s">
        <v>181</v>
      </c>
      <c r="E3" s="142" t="s">
        <v>186</v>
      </c>
      <c r="F3" s="142" t="s">
        <v>182</v>
      </c>
      <c r="G3" s="182" t="s">
        <v>199</v>
      </c>
      <c r="H3" s="180"/>
      <c r="I3" s="180"/>
      <c r="J3" s="180"/>
      <c r="K3" s="180"/>
      <c r="L3" s="180"/>
      <c r="M3" s="180"/>
      <c r="N3" s="180"/>
      <c r="O3" s="18"/>
      <c r="P3" s="27"/>
      <c r="Q3" s="27"/>
      <c r="R3" s="27"/>
      <c r="S3" s="27"/>
      <c r="T3" s="27"/>
      <c r="U3" s="27"/>
      <c r="V3" s="27"/>
    </row>
    <row r="4" spans="1:22" ht="18.75" x14ac:dyDescent="0.3">
      <c r="A4" s="127"/>
      <c r="B4" s="127"/>
      <c r="C4" s="127"/>
      <c r="D4" s="127"/>
      <c r="E4" s="127"/>
      <c r="F4" s="127"/>
      <c r="G4" s="127"/>
      <c r="H4" s="127"/>
      <c r="I4" s="127"/>
      <c r="J4" s="127"/>
      <c r="K4" s="127"/>
      <c r="L4" s="127"/>
      <c r="M4" s="127"/>
      <c r="N4" s="127"/>
      <c r="O4" s="18"/>
      <c r="P4" s="27"/>
      <c r="Q4" s="27"/>
      <c r="R4" s="27"/>
      <c r="S4" s="27"/>
      <c r="T4" s="27"/>
      <c r="U4" s="27"/>
      <c r="V4" s="27"/>
    </row>
    <row r="5" spans="1:22" x14ac:dyDescent="0.25">
      <c r="A5" s="309" t="s">
        <v>0</v>
      </c>
      <c r="B5" s="310"/>
      <c r="C5" s="310"/>
      <c r="D5" s="310"/>
      <c r="E5" s="310"/>
      <c r="F5" s="310"/>
      <c r="G5" s="310"/>
      <c r="H5" s="310"/>
      <c r="I5" s="310"/>
      <c r="J5" s="310"/>
      <c r="K5" s="310"/>
      <c r="L5" s="310"/>
      <c r="M5" s="310"/>
      <c r="N5" s="310"/>
      <c r="O5" s="27"/>
      <c r="P5" s="27"/>
      <c r="Q5" s="27"/>
      <c r="R5" s="27"/>
      <c r="S5" s="27"/>
      <c r="T5" s="27"/>
      <c r="U5" s="27"/>
      <c r="V5" s="27"/>
    </row>
    <row r="6" spans="1:22" x14ac:dyDescent="0.25">
      <c r="A6" s="311"/>
      <c r="B6" s="27"/>
      <c r="C6" s="27"/>
      <c r="D6" s="27"/>
      <c r="E6" s="27"/>
      <c r="F6" s="27"/>
      <c r="G6" s="27"/>
      <c r="H6" s="27"/>
      <c r="I6" s="27"/>
      <c r="J6" s="27"/>
      <c r="K6" s="27"/>
      <c r="L6" s="27"/>
      <c r="M6" s="27"/>
      <c r="N6" s="27"/>
      <c r="O6" s="27"/>
      <c r="P6" s="27"/>
      <c r="Q6" s="27"/>
      <c r="R6" s="27"/>
      <c r="S6" s="27"/>
      <c r="T6" s="27"/>
      <c r="U6" s="27"/>
      <c r="V6" s="27"/>
    </row>
    <row r="7" spans="1:22" x14ac:dyDescent="0.25">
      <c r="A7" s="312"/>
      <c r="B7" s="299" t="s">
        <v>10</v>
      </c>
      <c r="C7" s="300"/>
      <c r="D7" s="300"/>
      <c r="E7" s="300"/>
      <c r="F7" s="301"/>
      <c r="G7" s="302"/>
      <c r="H7" s="302"/>
      <c r="I7" s="302"/>
      <c r="J7" s="302"/>
      <c r="K7" s="302"/>
      <c r="L7" s="302"/>
      <c r="M7" s="302"/>
      <c r="N7" s="303"/>
      <c r="O7" s="27"/>
      <c r="P7" s="27"/>
      <c r="Q7" s="27"/>
      <c r="R7" s="27"/>
      <c r="S7" s="27"/>
      <c r="T7" s="27"/>
      <c r="U7" s="27"/>
      <c r="V7" s="27"/>
    </row>
    <row r="8" spans="1:22" x14ac:dyDescent="0.25">
      <c r="A8" s="312"/>
      <c r="B8" s="299" t="s">
        <v>11</v>
      </c>
      <c r="C8" s="300"/>
      <c r="D8" s="300"/>
      <c r="E8" s="300"/>
      <c r="F8" s="315"/>
      <c r="G8" s="315"/>
      <c r="H8" s="315"/>
      <c r="I8" s="315"/>
      <c r="J8" s="315"/>
      <c r="K8" s="315"/>
      <c r="L8" s="315"/>
      <c r="M8" s="315"/>
      <c r="N8" s="315"/>
      <c r="O8" s="27"/>
      <c r="P8" s="27"/>
      <c r="Q8" s="27"/>
      <c r="R8" s="27"/>
      <c r="S8" s="27"/>
      <c r="T8" s="27"/>
      <c r="U8" s="27"/>
      <c r="V8" s="27"/>
    </row>
    <row r="9" spans="1:22" x14ac:dyDescent="0.25">
      <c r="A9" s="313"/>
      <c r="B9" s="299" t="s">
        <v>12</v>
      </c>
      <c r="C9" s="300"/>
      <c r="D9" s="300"/>
      <c r="E9" s="300"/>
      <c r="F9" s="301"/>
      <c r="G9" s="302"/>
      <c r="H9" s="302"/>
      <c r="I9" s="302"/>
      <c r="J9" s="302"/>
      <c r="K9" s="302"/>
      <c r="L9" s="302"/>
      <c r="M9" s="302"/>
      <c r="N9" s="303"/>
      <c r="O9" s="27"/>
      <c r="P9" s="27"/>
      <c r="Q9" s="27"/>
      <c r="R9" s="27"/>
      <c r="S9" s="27"/>
      <c r="T9" s="27"/>
      <c r="U9" s="27"/>
      <c r="V9" s="27"/>
    </row>
    <row r="10" spans="1:22" x14ac:dyDescent="0.25">
      <c r="A10" s="313"/>
      <c r="B10" s="299" t="s">
        <v>13</v>
      </c>
      <c r="C10" s="300"/>
      <c r="D10" s="300"/>
      <c r="E10" s="300"/>
      <c r="F10" s="301"/>
      <c r="G10" s="302"/>
      <c r="H10" s="302"/>
      <c r="I10" s="302"/>
      <c r="J10" s="302"/>
      <c r="K10" s="302"/>
      <c r="L10" s="302"/>
      <c r="M10" s="302"/>
      <c r="N10" s="303"/>
      <c r="O10" s="27"/>
      <c r="P10" s="27"/>
      <c r="Q10" s="27"/>
      <c r="R10" s="27"/>
      <c r="S10" s="27"/>
      <c r="T10" s="27"/>
      <c r="U10" s="27"/>
      <c r="V10" s="27"/>
    </row>
    <row r="11" spans="1:22" x14ac:dyDescent="0.25">
      <c r="A11" s="313"/>
      <c r="B11" s="299" t="s">
        <v>1</v>
      </c>
      <c r="C11" s="300"/>
      <c r="D11" s="300"/>
      <c r="E11" s="300"/>
      <c r="F11" s="301"/>
      <c r="G11" s="302"/>
      <c r="H11" s="302"/>
      <c r="I11" s="302"/>
      <c r="J11" s="302"/>
      <c r="K11" s="302"/>
      <c r="L11" s="302"/>
      <c r="M11" s="302"/>
      <c r="N11" s="303"/>
      <c r="O11" s="27"/>
      <c r="P11" s="27"/>
      <c r="Q11" s="27"/>
      <c r="R11" s="27"/>
      <c r="S11" s="27"/>
      <c r="T11" s="27"/>
      <c r="U11" s="27"/>
      <c r="V11" s="27"/>
    </row>
    <row r="12" spans="1:22" x14ac:dyDescent="0.25">
      <c r="A12" s="313"/>
      <c r="B12" s="299" t="s">
        <v>8</v>
      </c>
      <c r="C12" s="300"/>
      <c r="D12" s="300"/>
      <c r="E12" s="300"/>
      <c r="F12" s="304"/>
      <c r="G12" s="302"/>
      <c r="H12" s="302"/>
      <c r="I12" s="302"/>
      <c r="J12" s="302"/>
      <c r="K12" s="302"/>
      <c r="L12" s="302"/>
      <c r="M12" s="302"/>
      <c r="N12" s="303"/>
      <c r="O12" s="27"/>
      <c r="P12" s="27"/>
      <c r="Q12" s="27"/>
      <c r="R12" s="27" t="s">
        <v>22</v>
      </c>
      <c r="S12" s="27"/>
      <c r="T12" s="27"/>
      <c r="U12" s="27"/>
      <c r="V12" s="27"/>
    </row>
    <row r="13" spans="1:22" x14ac:dyDescent="0.25">
      <c r="A13" s="313"/>
      <c r="B13" s="299" t="s">
        <v>189</v>
      </c>
      <c r="C13" s="300"/>
      <c r="D13" s="300"/>
      <c r="E13" s="300"/>
      <c r="F13" s="326">
        <v>123456</v>
      </c>
      <c r="G13" s="327"/>
      <c r="H13" s="327"/>
      <c r="I13" s="327"/>
      <c r="J13" s="327"/>
      <c r="K13" s="327"/>
      <c r="L13" s="327"/>
      <c r="M13" s="327"/>
      <c r="N13" s="328"/>
      <c r="O13" s="27"/>
      <c r="P13" s="27"/>
      <c r="Q13" s="27"/>
      <c r="R13" s="27" t="s">
        <v>23</v>
      </c>
      <c r="S13" s="27"/>
      <c r="T13" s="27"/>
      <c r="U13" s="27"/>
      <c r="V13" s="27"/>
    </row>
    <row r="14" spans="1:22" x14ac:dyDescent="0.25">
      <c r="A14" s="313"/>
      <c r="B14" s="299" t="s">
        <v>188</v>
      </c>
      <c r="C14" s="329"/>
      <c r="D14" s="329"/>
      <c r="E14" s="330"/>
      <c r="F14" s="331"/>
      <c r="G14" s="302"/>
      <c r="H14" s="302"/>
      <c r="I14" s="302"/>
      <c r="J14" s="302"/>
      <c r="K14" s="302"/>
      <c r="L14" s="302"/>
      <c r="M14" s="302"/>
      <c r="N14" s="303"/>
      <c r="O14" s="27"/>
      <c r="P14" s="27"/>
      <c r="Q14" s="27"/>
      <c r="R14" s="13" t="s">
        <v>27</v>
      </c>
      <c r="S14" s="27"/>
      <c r="T14" s="27"/>
      <c r="U14" s="27"/>
      <c r="V14" s="27"/>
    </row>
    <row r="15" spans="1:22" x14ac:dyDescent="0.25">
      <c r="A15" s="313"/>
      <c r="B15" s="299" t="s">
        <v>187</v>
      </c>
      <c r="C15" s="300"/>
      <c r="D15" s="300"/>
      <c r="E15" s="300"/>
      <c r="F15" s="301"/>
      <c r="G15" s="302"/>
      <c r="H15" s="302"/>
      <c r="I15" s="302"/>
      <c r="J15" s="302"/>
      <c r="K15" s="302"/>
      <c r="L15" s="302"/>
      <c r="M15" s="302"/>
      <c r="N15" s="303"/>
      <c r="O15" s="27"/>
      <c r="P15" s="27"/>
      <c r="Q15" s="27"/>
      <c r="R15" s="27" t="s">
        <v>24</v>
      </c>
      <c r="S15" s="27"/>
      <c r="T15" s="27"/>
      <c r="U15" s="27"/>
      <c r="V15" s="27"/>
    </row>
    <row r="16" spans="1:22" x14ac:dyDescent="0.25">
      <c r="A16" s="313"/>
      <c r="B16" s="299" t="s">
        <v>9</v>
      </c>
      <c r="C16" s="300"/>
      <c r="D16" s="300"/>
      <c r="E16" s="300"/>
      <c r="F16" s="301"/>
      <c r="G16" s="302"/>
      <c r="H16" s="302"/>
      <c r="I16" s="302"/>
      <c r="J16" s="302"/>
      <c r="K16" s="302"/>
      <c r="L16" s="302"/>
      <c r="M16" s="302"/>
      <c r="N16" s="303"/>
      <c r="O16" s="27"/>
      <c r="P16" s="27"/>
      <c r="Q16" s="27"/>
      <c r="R16" s="27" t="s">
        <v>25</v>
      </c>
      <c r="S16" s="27"/>
      <c r="T16" s="27"/>
      <c r="U16" s="27"/>
      <c r="V16" s="27"/>
    </row>
    <row r="17" spans="1:22" x14ac:dyDescent="0.25">
      <c r="A17" s="314"/>
      <c r="B17" s="27"/>
      <c r="C17" s="27"/>
      <c r="D17" s="27"/>
      <c r="E17" s="27"/>
      <c r="F17" s="27"/>
      <c r="G17" s="27"/>
      <c r="H17" s="27"/>
      <c r="I17" s="27"/>
      <c r="J17" s="27"/>
      <c r="K17" s="27"/>
      <c r="L17" s="27"/>
      <c r="M17" s="27"/>
      <c r="N17" s="27"/>
      <c r="O17" s="27"/>
      <c r="P17" s="27"/>
      <c r="Q17" s="27"/>
      <c r="R17" s="27" t="s">
        <v>26</v>
      </c>
      <c r="S17" s="27"/>
      <c r="T17" s="27"/>
      <c r="U17" s="27"/>
      <c r="V17" s="27"/>
    </row>
    <row r="18" spans="1:22" x14ac:dyDescent="0.25">
      <c r="A18" s="187" t="s">
        <v>2</v>
      </c>
      <c r="B18" s="24"/>
      <c r="C18" s="24"/>
      <c r="D18" s="24"/>
      <c r="E18" s="24"/>
      <c r="F18" s="24"/>
      <c r="G18" s="2"/>
      <c r="H18" s="2"/>
      <c r="I18" s="2"/>
      <c r="J18" s="2"/>
      <c r="K18" s="2"/>
      <c r="L18" s="2"/>
      <c r="M18" s="2"/>
      <c r="N18" s="2"/>
      <c r="O18" s="27"/>
      <c r="P18" s="27"/>
      <c r="Q18" s="27"/>
      <c r="R18" s="27" t="s">
        <v>29</v>
      </c>
      <c r="S18" s="27"/>
      <c r="T18" s="27"/>
      <c r="U18" s="27"/>
      <c r="V18" s="27"/>
    </row>
    <row r="19" spans="1:22" ht="15.75" thickBot="1" x14ac:dyDescent="0.3">
      <c r="A19" s="188"/>
      <c r="B19" s="27"/>
      <c r="C19" s="27"/>
      <c r="D19" s="27"/>
      <c r="E19" s="27"/>
      <c r="F19" s="27"/>
      <c r="G19" s="25"/>
      <c r="H19" s="27"/>
      <c r="I19" s="27"/>
      <c r="J19" s="27"/>
      <c r="K19" s="27"/>
      <c r="L19" s="27"/>
      <c r="M19" s="27"/>
      <c r="N19" s="27"/>
      <c r="O19" s="27"/>
      <c r="P19" s="27"/>
      <c r="Q19" s="27"/>
      <c r="R19" s="27" t="s">
        <v>30</v>
      </c>
      <c r="S19" s="27"/>
      <c r="T19" s="27"/>
      <c r="U19" s="27"/>
      <c r="V19" s="27"/>
    </row>
    <row r="20" spans="1:22" ht="15.75" thickBot="1" x14ac:dyDescent="0.3">
      <c r="A20" s="190"/>
      <c r="B20" s="316" t="s">
        <v>7</v>
      </c>
      <c r="C20" s="317"/>
      <c r="D20" s="318"/>
      <c r="E20" s="319" t="s">
        <v>27</v>
      </c>
      <c r="F20" s="320"/>
      <c r="G20" s="14"/>
      <c r="H20" s="321"/>
      <c r="I20" s="322"/>
      <c r="J20" s="322"/>
      <c r="K20" s="323"/>
      <c r="L20" s="3" t="s">
        <v>190</v>
      </c>
      <c r="M20" s="3"/>
      <c r="N20" s="27"/>
      <c r="O20" s="27"/>
      <c r="P20" s="27"/>
      <c r="Q20" s="27"/>
      <c r="R20" s="27" t="s">
        <v>48</v>
      </c>
      <c r="S20" s="27"/>
      <c r="T20" s="27"/>
      <c r="U20" s="27"/>
      <c r="V20" s="27"/>
    </row>
    <row r="21" spans="1:22" x14ac:dyDescent="0.25">
      <c r="A21" s="190"/>
      <c r="B21" s="34"/>
      <c r="C21" s="34"/>
      <c r="D21" s="34"/>
      <c r="E21" s="29"/>
      <c r="F21" s="29"/>
      <c r="G21" s="14"/>
      <c r="H21" s="35"/>
      <c r="I21" s="35"/>
      <c r="J21" s="35"/>
      <c r="K21" s="35"/>
      <c r="L21" s="3" t="str">
        <f>IF(AND(rechtsvorm="Andere",H20=""),"U heeft voor andere gekozen, gelieve die rechtsvorm te specificeren in H20","")</f>
        <v/>
      </c>
      <c r="M21" s="3"/>
      <c r="N21" s="27"/>
      <c r="O21" s="27"/>
      <c r="P21" s="27"/>
      <c r="Q21" s="27"/>
      <c r="S21" s="27"/>
      <c r="T21" s="27"/>
      <c r="U21" s="27"/>
      <c r="V21" s="27"/>
    </row>
    <row r="22" spans="1:22" x14ac:dyDescent="0.25">
      <c r="A22" s="324" t="s">
        <v>64</v>
      </c>
      <c r="B22" s="325"/>
      <c r="C22" s="325"/>
      <c r="D22" s="325"/>
      <c r="E22" s="325"/>
      <c r="F22" s="325"/>
      <c r="G22" s="325"/>
      <c r="H22" s="325"/>
      <c r="I22" s="325"/>
      <c r="J22" s="325"/>
      <c r="K22" s="325"/>
      <c r="L22" s="325"/>
      <c r="M22" s="325"/>
      <c r="N22" s="325"/>
      <c r="O22" s="27"/>
      <c r="P22" s="27"/>
      <c r="Q22" s="27"/>
      <c r="R22" s="27"/>
      <c r="S22" s="27"/>
      <c r="T22" s="27"/>
      <c r="U22" s="27"/>
      <c r="V22" s="27"/>
    </row>
    <row r="23" spans="1:22" x14ac:dyDescent="0.25">
      <c r="A23" s="190"/>
      <c r="B23" s="34"/>
      <c r="C23" s="34"/>
      <c r="D23" s="34"/>
      <c r="E23" s="29"/>
      <c r="F23" s="29"/>
      <c r="G23" s="14"/>
      <c r="H23" s="35"/>
      <c r="I23" s="35"/>
      <c r="J23" s="35"/>
      <c r="K23" s="35"/>
      <c r="L23" s="27"/>
      <c r="M23" s="3"/>
      <c r="N23" s="27"/>
      <c r="O23" s="27"/>
      <c r="P23" s="27"/>
      <c r="Q23" s="27"/>
      <c r="R23" s="27"/>
      <c r="S23" s="27"/>
      <c r="T23" s="27"/>
      <c r="U23" s="27"/>
      <c r="V23" s="27"/>
    </row>
    <row r="24" spans="1:22" x14ac:dyDescent="0.25">
      <c r="A24" s="190"/>
      <c r="B24" s="341" t="s">
        <v>4</v>
      </c>
      <c r="C24" s="341"/>
      <c r="D24" s="341"/>
      <c r="E24" s="341"/>
      <c r="F24" s="341"/>
      <c r="G24" s="341"/>
      <c r="H24" s="341"/>
      <c r="I24" s="341"/>
      <c r="J24" s="341"/>
      <c r="K24" s="341"/>
      <c r="L24" s="341"/>
      <c r="M24" s="341"/>
      <c r="N24" s="341"/>
      <c r="O24" s="27"/>
      <c r="P24" s="27"/>
      <c r="Q24" s="27"/>
      <c r="R24" s="27"/>
      <c r="S24" s="27"/>
      <c r="T24" s="27"/>
      <c r="U24" s="27"/>
      <c r="V24" s="27"/>
    </row>
    <row r="25" spans="1:22" ht="16.5" customHeight="1" x14ac:dyDescent="0.25">
      <c r="A25" s="190"/>
      <c r="B25" s="193"/>
      <c r="C25" s="193"/>
      <c r="D25" s="193"/>
      <c r="E25" s="193"/>
      <c r="F25" s="193"/>
      <c r="G25" s="193"/>
      <c r="H25" s="193"/>
      <c r="I25" s="193"/>
      <c r="J25" s="193"/>
      <c r="K25" s="193"/>
      <c r="L25" s="193"/>
      <c r="M25" s="193"/>
      <c r="N25" s="193"/>
      <c r="O25" s="27"/>
      <c r="P25" s="27"/>
      <c r="Q25" s="27"/>
      <c r="R25" s="27"/>
      <c r="S25" s="27"/>
      <c r="T25" s="27"/>
      <c r="U25" s="27"/>
      <c r="V25" s="27"/>
    </row>
    <row r="26" spans="1:22" ht="16.5" customHeight="1" x14ac:dyDescent="0.25">
      <c r="A26" s="190"/>
      <c r="B26" s="339" t="s">
        <v>82</v>
      </c>
      <c r="C26" s="340"/>
      <c r="D26" s="340"/>
      <c r="E26" s="340"/>
      <c r="F26" s="340"/>
      <c r="G26" s="340"/>
      <c r="H26" s="340"/>
      <c r="I26" s="340"/>
      <c r="J26" s="340"/>
      <c r="K26" s="340"/>
      <c r="L26" s="340"/>
      <c r="M26" s="340"/>
      <c r="N26" s="340"/>
      <c r="O26" s="27"/>
      <c r="P26" s="27"/>
      <c r="Q26" s="27"/>
      <c r="R26" s="27"/>
      <c r="S26" s="27"/>
      <c r="T26" s="27"/>
      <c r="U26" s="27"/>
      <c r="V26" s="27"/>
    </row>
    <row r="27" spans="1:22" ht="16.5" customHeight="1" x14ac:dyDescent="0.25">
      <c r="A27" s="190"/>
      <c r="B27" s="193"/>
      <c r="C27" s="193"/>
      <c r="D27" s="193"/>
      <c r="E27" s="193"/>
      <c r="F27" s="193"/>
      <c r="G27" s="193"/>
      <c r="H27" s="193"/>
      <c r="I27" s="193"/>
      <c r="J27" s="193"/>
      <c r="K27" s="193"/>
      <c r="L27" s="193"/>
      <c r="M27" s="193"/>
      <c r="N27" s="193"/>
      <c r="O27" s="27"/>
      <c r="P27" s="27"/>
      <c r="Q27" s="27"/>
      <c r="R27" s="27"/>
      <c r="S27" s="27"/>
      <c r="T27" s="27"/>
      <c r="U27" s="27"/>
      <c r="V27" s="27"/>
    </row>
    <row r="28" spans="1:22" ht="16.5" customHeight="1" x14ac:dyDescent="0.25">
      <c r="A28" s="190"/>
      <c r="B28" s="342" t="s">
        <v>267</v>
      </c>
      <c r="C28" s="343"/>
      <c r="D28" s="343"/>
      <c r="E28" s="343"/>
      <c r="F28" s="343"/>
      <c r="G28" s="343"/>
      <c r="H28" s="343"/>
      <c r="I28" s="343"/>
      <c r="J28" s="343"/>
      <c r="K28" s="343"/>
      <c r="L28" s="343"/>
      <c r="M28" s="344"/>
      <c r="N28" s="193"/>
      <c r="O28" s="27"/>
      <c r="P28" s="27"/>
      <c r="Q28" s="27"/>
      <c r="R28" s="27"/>
      <c r="S28" s="27"/>
      <c r="T28" s="27"/>
      <c r="U28" s="27"/>
      <c r="V28" s="27"/>
    </row>
    <row r="29" spans="1:22" ht="16.5" customHeight="1" x14ac:dyDescent="0.25">
      <c r="A29" s="190"/>
      <c r="B29" s="345"/>
      <c r="C29" s="346"/>
      <c r="D29" s="346"/>
      <c r="E29" s="346"/>
      <c r="F29" s="346"/>
      <c r="G29" s="346"/>
      <c r="H29" s="346"/>
      <c r="I29" s="346"/>
      <c r="J29" s="346"/>
      <c r="K29" s="346"/>
      <c r="L29" s="346"/>
      <c r="M29" s="347"/>
      <c r="N29" s="193"/>
      <c r="O29" s="27"/>
      <c r="P29" s="27"/>
      <c r="Q29" s="27"/>
      <c r="R29" s="27"/>
      <c r="S29" s="27"/>
      <c r="T29" s="27"/>
      <c r="U29" s="27"/>
      <c r="V29" s="27"/>
    </row>
    <row r="30" spans="1:22" ht="62.25" customHeight="1" x14ac:dyDescent="0.25">
      <c r="A30" s="190"/>
      <c r="B30" s="348"/>
      <c r="C30" s="349"/>
      <c r="D30" s="349"/>
      <c r="E30" s="349"/>
      <c r="F30" s="349"/>
      <c r="G30" s="349"/>
      <c r="H30" s="349"/>
      <c r="I30" s="349"/>
      <c r="J30" s="349"/>
      <c r="K30" s="349"/>
      <c r="L30" s="349"/>
      <c r="M30" s="350"/>
      <c r="N30" s="193"/>
      <c r="O30" s="27"/>
      <c r="P30" s="27"/>
      <c r="Q30" s="27"/>
      <c r="R30" s="27"/>
      <c r="S30" s="27"/>
      <c r="T30" s="27"/>
      <c r="U30" s="27"/>
      <c r="V30" s="27"/>
    </row>
    <row r="31" spans="1:22" ht="15.75" thickBot="1" x14ac:dyDescent="0.3">
      <c r="A31" s="190"/>
      <c r="B31" s="193"/>
      <c r="C31" s="193"/>
      <c r="D31" s="193"/>
      <c r="E31" s="193"/>
      <c r="F31" s="193"/>
      <c r="G31" s="193"/>
      <c r="H31" s="193"/>
      <c r="I31" s="193"/>
      <c r="J31" s="193"/>
      <c r="K31" s="193"/>
      <c r="L31" s="193"/>
      <c r="M31" s="193"/>
      <c r="N31" s="193"/>
      <c r="O31" s="27"/>
      <c r="P31" s="27"/>
      <c r="Q31" s="27"/>
      <c r="R31" s="27" t="s">
        <v>42</v>
      </c>
      <c r="S31" s="27"/>
      <c r="T31" s="27"/>
      <c r="U31" s="27"/>
      <c r="V31" s="27"/>
    </row>
    <row r="32" spans="1:22" ht="15.75" thickBot="1" x14ac:dyDescent="0.3">
      <c r="A32" s="190"/>
      <c r="B32" s="193"/>
      <c r="C32" s="193"/>
      <c r="D32" s="193"/>
      <c r="E32" s="193"/>
      <c r="F32" s="351" t="s">
        <v>113</v>
      </c>
      <c r="G32" s="352"/>
      <c r="H32" s="332"/>
      <c r="I32" s="353"/>
      <c r="J32" s="353"/>
      <c r="K32" s="353"/>
      <c r="L32" s="353"/>
      <c r="M32" s="353"/>
      <c r="N32" s="193"/>
      <c r="O32" s="27"/>
      <c r="P32" s="27"/>
      <c r="Q32" s="27"/>
      <c r="R32" s="27" t="s">
        <v>16</v>
      </c>
      <c r="S32" s="27"/>
      <c r="T32" s="27"/>
      <c r="U32" s="27"/>
      <c r="V32" s="27"/>
    </row>
    <row r="33" spans="1:22" ht="15.75" thickBot="1" x14ac:dyDescent="0.3">
      <c r="A33" s="190"/>
      <c r="B33" s="193"/>
      <c r="C33" s="193"/>
      <c r="D33" s="193"/>
      <c r="E33" s="193"/>
      <c r="F33" s="69" t="s">
        <v>83</v>
      </c>
      <c r="G33" s="69" t="s">
        <v>84</v>
      </c>
      <c r="H33" s="354"/>
      <c r="I33" s="353"/>
      <c r="J33" s="353"/>
      <c r="K33" s="353"/>
      <c r="L33" s="353"/>
      <c r="M33" s="353"/>
      <c r="N33" s="193"/>
      <c r="O33" s="27"/>
      <c r="P33" s="27"/>
      <c r="Q33" s="27"/>
      <c r="R33" s="27"/>
      <c r="S33" s="27"/>
      <c r="T33" s="27"/>
      <c r="U33" s="27"/>
      <c r="V33" s="27"/>
    </row>
    <row r="34" spans="1:22" ht="15.75" thickBot="1" x14ac:dyDescent="0.3">
      <c r="A34" s="190"/>
      <c r="B34" s="14" t="s">
        <v>45</v>
      </c>
      <c r="C34" s="27"/>
      <c r="D34" s="27"/>
      <c r="E34" s="68" t="s">
        <v>42</v>
      </c>
      <c r="F34" s="70">
        <f>Uitleg!E25</f>
        <v>80</v>
      </c>
      <c r="G34" s="73">
        <f>Uitleg!D25</f>
        <v>60</v>
      </c>
      <c r="H34" s="332" t="str">
        <f xml:space="preserve"> IF(AND(E34="JA", OR(E35="JA",E36="JA")),"U heeft reeds een andere optie gekozen, beperk u tot 1 optie",IF(AND(E34="ja", OR(F34=0,G34=0)), "Vermeld hier  voor het woonzorgcentrum zowel de totale capaciteit als de capaciteit waarvoor u het forfait wenst te vragen",IF(AND(E34="nee",OR(F34&gt;0,G34&gt;0)),"U heeft niet voor deze optie gekozen, maar toch staan er nog capaciteiten vermeld.Verwijder die.","")))</f>
        <v/>
      </c>
      <c r="I34" s="333"/>
      <c r="J34" s="333"/>
      <c r="K34" s="333"/>
      <c r="L34" s="333"/>
      <c r="M34" s="333"/>
      <c r="N34" s="333"/>
      <c r="O34" s="27"/>
      <c r="P34" s="27">
        <f>IF(E34="ja",1,0)*G34</f>
        <v>60</v>
      </c>
      <c r="Q34" s="27"/>
      <c r="R34" s="27"/>
      <c r="S34" s="27"/>
      <c r="T34" s="27"/>
      <c r="U34" s="27"/>
      <c r="V34" s="27"/>
    </row>
    <row r="35" spans="1:22" ht="15.75" thickBot="1" x14ac:dyDescent="0.3">
      <c r="A35" s="190"/>
      <c r="B35" s="14" t="s">
        <v>15</v>
      </c>
      <c r="C35" s="27"/>
      <c r="D35" s="27"/>
      <c r="E35" s="68" t="s">
        <v>16</v>
      </c>
      <c r="F35" s="71">
        <v>0</v>
      </c>
      <c r="G35" s="74">
        <v>0</v>
      </c>
      <c r="H35" s="332" t="str">
        <f>IF(AND(E35="JA", OR(E34="JA",E36="JA")),"U heeft reeds een andere optie gekozen, beperk u tot 1 optie",IF(AND(E35="ja",OR(F35=0,G35=0)),"Vermeld hier  voor het kortverblijf zowel de totale capaciteit als de capaciteit waarvoor u het forfait wenst te vragen",IF(AND(E35="nee",OR(F35&gt;0,G35&gt;0)),"U heeft niet voor deze optie gekozen, maar toch staan er nog capaciteiten vermeld.Verwijder die.","")))</f>
        <v/>
      </c>
      <c r="I35" s="333"/>
      <c r="J35" s="333"/>
      <c r="K35" s="333"/>
      <c r="L35" s="333"/>
      <c r="M35" s="333"/>
      <c r="N35" s="333"/>
      <c r="O35" s="27"/>
      <c r="P35" s="27">
        <f t="shared" ref="P35:P36" si="0">IF(E35="ja",1,0)*G35</f>
        <v>0</v>
      </c>
      <c r="Q35" s="27"/>
      <c r="R35" s="27"/>
      <c r="S35" s="27"/>
      <c r="T35" s="27"/>
      <c r="U35" s="27"/>
      <c r="V35" s="27"/>
    </row>
    <row r="36" spans="1:22" ht="15.75" thickBot="1" x14ac:dyDescent="0.3">
      <c r="A36" s="189"/>
      <c r="B36" s="14" t="s">
        <v>47</v>
      </c>
      <c r="C36" s="27"/>
      <c r="D36" s="27"/>
      <c r="E36" s="68" t="s">
        <v>16</v>
      </c>
      <c r="F36" s="72">
        <v>0</v>
      </c>
      <c r="G36" s="75">
        <v>0</v>
      </c>
      <c r="H36" s="334" t="str">
        <f>IF(AND(E36="JA",OR(E34="JA",E35="JA")),"U heeft reeds een andere optie gekozen, beperk u tot 1 optie",IF(AND(E36="ja",OR(F36=0,G36=0)),"Vermeld hier  voor het woonzorgcentrum en kortverblijf zowel de totale capaciteit als de capaciteit waarvoor u het forfait wenst te vragen.",IF(AND(E36="nee",OR(F36&gt;0,G36&gt;0)),"U heeft niet voor deze optie gekozen, maar toch staan er nog capaciteiten vermeld.Verwijder die.","")))</f>
        <v/>
      </c>
      <c r="I36" s="335"/>
      <c r="J36" s="335"/>
      <c r="K36" s="335"/>
      <c r="L36" s="335"/>
      <c r="M36" s="335"/>
      <c r="N36" s="335"/>
      <c r="O36" s="27"/>
      <c r="P36" s="27">
        <f t="shared" si="0"/>
        <v>0</v>
      </c>
      <c r="Q36" s="27"/>
      <c r="R36" s="27" t="s">
        <v>28</v>
      </c>
      <c r="S36" s="27"/>
      <c r="T36" s="27"/>
      <c r="U36" s="27"/>
      <c r="V36" s="27"/>
    </row>
    <row r="37" spans="1:22" ht="15" customHeight="1" x14ac:dyDescent="0.25">
      <c r="A37" s="189"/>
      <c r="B37" s="14"/>
      <c r="C37" s="27"/>
      <c r="D37" s="27"/>
      <c r="E37" s="27"/>
      <c r="F37" s="36"/>
      <c r="G37" s="12"/>
      <c r="H37" s="335"/>
      <c r="I37" s="335"/>
      <c r="J37" s="335"/>
      <c r="K37" s="335"/>
      <c r="L37" s="335"/>
      <c r="M37" s="335"/>
      <c r="N37" s="335"/>
      <c r="O37" s="27"/>
      <c r="P37" s="27">
        <f>SUM(P34:P36)</f>
        <v>60</v>
      </c>
      <c r="Q37" s="27"/>
      <c r="R37" s="27"/>
      <c r="S37" s="27"/>
      <c r="T37" s="27"/>
      <c r="U37" s="27"/>
      <c r="V37" s="27"/>
    </row>
    <row r="38" spans="1:22" ht="15.75" hidden="1" thickBot="1" x14ac:dyDescent="0.3">
      <c r="A38" s="189"/>
      <c r="B38" s="7" t="s">
        <v>43</v>
      </c>
      <c r="C38" s="27"/>
      <c r="D38" s="27"/>
      <c r="E38" s="27"/>
      <c r="F38" s="37">
        <v>50</v>
      </c>
      <c r="G38" s="16" t="s">
        <v>76</v>
      </c>
      <c r="H38" s="27"/>
      <c r="I38" s="193"/>
      <c r="J38" s="193"/>
      <c r="K38" s="193"/>
      <c r="L38" s="193"/>
      <c r="M38" s="193"/>
      <c r="N38" s="193"/>
      <c r="O38" s="27"/>
      <c r="P38" s="27"/>
      <c r="Q38" s="27"/>
      <c r="R38" s="27"/>
      <c r="S38" s="27"/>
      <c r="T38" s="27"/>
      <c r="U38" s="27"/>
      <c r="V38" s="27"/>
    </row>
    <row r="39" spans="1:22" ht="15.75" thickBot="1" x14ac:dyDescent="0.3">
      <c r="A39" s="189"/>
      <c r="B39" s="7"/>
      <c r="C39" s="27"/>
      <c r="D39" s="27"/>
      <c r="E39" s="27"/>
      <c r="F39" s="58"/>
      <c r="G39" s="16"/>
      <c r="H39" s="27"/>
      <c r="I39" s="193"/>
      <c r="J39" s="193"/>
      <c r="K39" s="193"/>
      <c r="L39" s="193"/>
      <c r="M39" s="193"/>
      <c r="N39" s="193"/>
      <c r="O39" s="27"/>
      <c r="P39" s="27"/>
      <c r="Q39" s="27"/>
      <c r="R39" s="27"/>
      <c r="S39" s="27"/>
      <c r="T39" s="27"/>
      <c r="U39" s="27"/>
      <c r="V39" s="27"/>
    </row>
    <row r="40" spans="1:22" ht="15.75" thickBot="1" x14ac:dyDescent="0.3">
      <c r="A40" s="189"/>
      <c r="B40" s="7" t="s">
        <v>96</v>
      </c>
      <c r="C40" s="27"/>
      <c r="D40" s="27"/>
      <c r="E40" s="336" t="str">
        <f>IF(OR(G34&gt;F34,G35&gt;F35,G36&gt;F36),"Capaciteit voor forfait kan niet hoger zijn dan totale capaciteit","")</f>
        <v/>
      </c>
      <c r="F40" s="337"/>
      <c r="G40" s="337"/>
      <c r="H40" s="337"/>
      <c r="I40" s="338"/>
      <c r="J40" s="193"/>
      <c r="K40" s="193"/>
      <c r="L40" s="193"/>
      <c r="M40" s="193"/>
      <c r="N40" s="193"/>
      <c r="O40" s="27"/>
      <c r="P40" s="27"/>
      <c r="Q40" s="27"/>
      <c r="R40" s="27"/>
      <c r="S40" s="27"/>
      <c r="T40" s="27"/>
      <c r="U40" s="27"/>
      <c r="V40" s="27"/>
    </row>
    <row r="41" spans="1:22" ht="15.75" thickBot="1" x14ac:dyDescent="0.3">
      <c r="A41" s="189"/>
      <c r="B41" s="7"/>
      <c r="C41" s="27"/>
      <c r="D41" s="27"/>
      <c r="E41" s="336" t="str">
        <f>IF(SUM(F34:F36)=0,"Totale capaciteit kan niet nul zijn. ","") &amp; IF(SUM(G34:G36)=0,"Capaciteit voor forfait kan niet nul zijn.","")</f>
        <v/>
      </c>
      <c r="F41" s="337"/>
      <c r="G41" s="337"/>
      <c r="H41" s="337"/>
      <c r="I41" s="338"/>
      <c r="J41" s="193"/>
      <c r="K41" s="193"/>
      <c r="L41" s="193"/>
      <c r="M41" s="193"/>
      <c r="N41" s="193"/>
      <c r="O41" s="27"/>
      <c r="P41" s="27"/>
      <c r="Q41" s="27"/>
      <c r="R41" s="27"/>
      <c r="S41" s="27"/>
      <c r="T41" s="27"/>
      <c r="U41" s="27"/>
      <c r="V41" s="27"/>
    </row>
    <row r="42" spans="1:22" ht="15.75" thickBot="1" x14ac:dyDescent="0.3">
      <c r="A42" s="189"/>
      <c r="B42" s="7"/>
      <c r="C42" s="27"/>
      <c r="D42" s="27"/>
      <c r="E42" s="336" t="str">
        <f>IF(OR(COUNTIF(F34:F36,"&gt;0")&gt;1,COUNTIF(G34:G36,"&gt;0")&gt;1), "U mag de capaciteiten niet naast meerdere van de voorgaande keuzes plaatsen","")</f>
        <v/>
      </c>
      <c r="F42" s="337"/>
      <c r="G42" s="337"/>
      <c r="H42" s="337"/>
      <c r="I42" s="338"/>
      <c r="J42" s="193"/>
      <c r="K42" s="193"/>
      <c r="L42" s="193"/>
      <c r="M42" s="193"/>
      <c r="N42" s="193"/>
      <c r="O42" s="27"/>
      <c r="P42" s="27"/>
      <c r="Q42" s="27"/>
      <c r="R42" s="27"/>
      <c r="S42" s="27"/>
      <c r="T42" s="27"/>
      <c r="U42" s="27"/>
      <c r="V42" s="27"/>
    </row>
    <row r="43" spans="1:22" x14ac:dyDescent="0.25">
      <c r="A43" s="189"/>
      <c r="B43" s="7"/>
      <c r="C43" s="27"/>
      <c r="D43" s="27"/>
      <c r="E43" s="27"/>
      <c r="F43" s="58"/>
      <c r="G43" s="16"/>
      <c r="H43" s="27"/>
      <c r="I43" s="193"/>
      <c r="J43" s="193"/>
      <c r="K43" s="193"/>
      <c r="L43" s="193"/>
      <c r="M43" s="193"/>
      <c r="N43" s="193"/>
      <c r="O43" s="27"/>
      <c r="P43" s="27"/>
      <c r="Q43" s="27"/>
      <c r="R43" s="27"/>
      <c r="S43" s="27"/>
      <c r="T43" s="27"/>
      <c r="U43" s="27"/>
      <c r="V43" s="27"/>
    </row>
    <row r="44" spans="1:22" x14ac:dyDescent="0.25">
      <c r="A44" s="189"/>
      <c r="B44" s="339" t="s">
        <v>85</v>
      </c>
      <c r="C44" s="340"/>
      <c r="D44" s="340"/>
      <c r="E44" s="340"/>
      <c r="F44" s="340"/>
      <c r="G44" s="340"/>
      <c r="H44" s="340"/>
      <c r="I44" s="340"/>
      <c r="J44" s="340"/>
      <c r="K44" s="340"/>
      <c r="L44" s="340"/>
      <c r="M44" s="340"/>
      <c r="N44" s="340"/>
      <c r="O44" s="27"/>
      <c r="P44" s="27"/>
      <c r="Q44" s="27"/>
      <c r="R44" s="27"/>
      <c r="S44" s="27"/>
      <c r="T44" s="27"/>
      <c r="U44" s="27"/>
      <c r="V44" s="27"/>
    </row>
    <row r="45" spans="1:22" x14ac:dyDescent="0.25">
      <c r="A45" s="189"/>
      <c r="B45" s="39"/>
      <c r="C45" s="15"/>
      <c r="D45" s="15"/>
      <c r="E45" s="44"/>
      <c r="F45" s="14"/>
      <c r="G45" s="12"/>
      <c r="H45" s="27"/>
      <c r="I45" s="193"/>
      <c r="J45" s="193"/>
      <c r="K45" s="193"/>
      <c r="L45" s="193"/>
      <c r="M45" s="193"/>
      <c r="N45" s="193"/>
      <c r="O45" s="27"/>
      <c r="P45" s="27"/>
      <c r="Q45" s="27"/>
      <c r="R45" s="27"/>
      <c r="S45" s="27"/>
      <c r="T45" s="27"/>
      <c r="U45" s="27"/>
      <c r="V45" s="27"/>
    </row>
    <row r="46" spans="1:22" x14ac:dyDescent="0.25">
      <c r="A46" s="189"/>
      <c r="B46" s="355" t="s">
        <v>191</v>
      </c>
      <c r="C46" s="356"/>
      <c r="D46" s="356"/>
      <c r="E46" s="356"/>
      <c r="F46" s="356"/>
      <c r="G46" s="356"/>
      <c r="H46" s="356"/>
      <c r="I46" s="356"/>
      <c r="J46" s="356"/>
      <c r="K46" s="356"/>
      <c r="L46" s="356"/>
      <c r="M46" s="356"/>
      <c r="N46" s="357"/>
      <c r="O46" s="27"/>
      <c r="P46" s="27"/>
      <c r="Q46" s="27"/>
      <c r="R46" s="27"/>
      <c r="S46" s="27"/>
      <c r="T46" s="27"/>
      <c r="U46" s="27"/>
      <c r="V46" s="27"/>
    </row>
    <row r="47" spans="1:22" x14ac:dyDescent="0.25">
      <c r="A47" s="189"/>
      <c r="B47" s="358"/>
      <c r="C47" s="359"/>
      <c r="D47" s="359"/>
      <c r="E47" s="359"/>
      <c r="F47" s="359"/>
      <c r="G47" s="359"/>
      <c r="H47" s="359"/>
      <c r="I47" s="359"/>
      <c r="J47" s="359"/>
      <c r="K47" s="359"/>
      <c r="L47" s="359"/>
      <c r="M47" s="359"/>
      <c r="N47" s="360"/>
      <c r="O47" s="27"/>
      <c r="P47" s="27"/>
      <c r="Q47" s="27"/>
      <c r="R47" s="27"/>
      <c r="S47" s="27"/>
      <c r="T47" s="27"/>
      <c r="U47" s="27"/>
      <c r="V47" s="27"/>
    </row>
    <row r="48" spans="1:22" ht="55.5" customHeight="1" x14ac:dyDescent="0.25">
      <c r="A48" s="189"/>
      <c r="B48" s="361"/>
      <c r="C48" s="362"/>
      <c r="D48" s="362"/>
      <c r="E48" s="362"/>
      <c r="F48" s="362"/>
      <c r="G48" s="362"/>
      <c r="H48" s="362"/>
      <c r="I48" s="362"/>
      <c r="J48" s="362"/>
      <c r="K48" s="362"/>
      <c r="L48" s="362"/>
      <c r="M48" s="362"/>
      <c r="N48" s="363"/>
      <c r="O48" s="27"/>
      <c r="P48" s="27"/>
      <c r="Q48" s="27"/>
      <c r="R48" s="27"/>
      <c r="S48" s="27"/>
      <c r="T48" s="27"/>
      <c r="U48" s="27"/>
      <c r="V48" s="27"/>
    </row>
    <row r="49" spans="1:22" ht="15.75" thickBot="1" x14ac:dyDescent="0.3">
      <c r="A49" s="189"/>
      <c r="B49" s="39"/>
      <c r="C49" s="15"/>
      <c r="D49" s="15"/>
      <c r="E49" s="44"/>
      <c r="F49" s="14"/>
      <c r="G49" s="12"/>
      <c r="H49" s="27"/>
      <c r="I49" s="193"/>
      <c r="J49" s="193"/>
      <c r="K49" s="193"/>
      <c r="L49" s="193"/>
      <c r="M49" s="193"/>
      <c r="N49" s="193"/>
      <c r="O49" s="27"/>
      <c r="P49" s="27"/>
      <c r="Q49" s="27"/>
      <c r="R49" s="27"/>
      <c r="S49" s="27"/>
      <c r="T49" s="27"/>
      <c r="U49" s="27"/>
      <c r="V49" s="27"/>
    </row>
    <row r="50" spans="1:22" ht="15.75" thickBot="1" x14ac:dyDescent="0.3">
      <c r="A50" s="189"/>
      <c r="B50" s="11" t="s">
        <v>193</v>
      </c>
      <c r="C50" s="15"/>
      <c r="D50" s="15"/>
      <c r="E50" s="44"/>
      <c r="F50" s="14"/>
      <c r="G50" s="37" t="s">
        <v>42</v>
      </c>
      <c r="H50" s="12" t="s">
        <v>192</v>
      </c>
      <c r="I50" s="193"/>
      <c r="J50" s="193"/>
      <c r="K50" s="193"/>
      <c r="L50" s="59"/>
      <c r="M50" s="193"/>
      <c r="N50" s="193"/>
      <c r="O50" s="27"/>
      <c r="P50" s="27"/>
      <c r="Q50" s="27"/>
      <c r="R50" s="27"/>
      <c r="S50" s="27"/>
      <c r="T50" s="27"/>
      <c r="U50" s="27"/>
      <c r="V50" s="27"/>
    </row>
    <row r="51" spans="1:22" x14ac:dyDescent="0.25">
      <c r="A51" s="189"/>
      <c r="B51" s="11"/>
      <c r="C51" s="15"/>
      <c r="D51" s="15"/>
      <c r="E51" s="44"/>
      <c r="F51" s="14"/>
      <c r="G51" s="58"/>
      <c r="H51" s="12" t="s">
        <v>115</v>
      </c>
      <c r="I51" s="193"/>
      <c r="J51" s="193"/>
      <c r="K51" s="193"/>
      <c r="L51" s="193"/>
      <c r="M51" s="193"/>
      <c r="N51" s="193"/>
      <c r="O51" s="27"/>
      <c r="P51" s="27"/>
      <c r="Q51" s="27"/>
      <c r="R51" s="27"/>
      <c r="S51" s="27"/>
      <c r="T51" s="27"/>
      <c r="U51" s="27"/>
      <c r="V51" s="27"/>
    </row>
    <row r="52" spans="1:22" x14ac:dyDescent="0.25">
      <c r="A52" s="189"/>
      <c r="B52" s="11"/>
      <c r="C52" s="15"/>
      <c r="D52" s="15"/>
      <c r="E52" s="45" t="s">
        <v>49</v>
      </c>
      <c r="F52" s="45" t="s">
        <v>50</v>
      </c>
      <c r="G52" s="58"/>
      <c r="H52" s="27"/>
      <c r="I52" s="193"/>
      <c r="J52" s="193"/>
      <c r="K52" s="193"/>
      <c r="L52" s="193"/>
      <c r="M52" s="193"/>
      <c r="N52" s="193"/>
      <c r="O52" s="27"/>
      <c r="P52" s="27"/>
      <c r="Q52" s="27"/>
      <c r="R52" s="27"/>
      <c r="S52" s="27"/>
      <c r="T52" s="27"/>
      <c r="U52" s="27"/>
      <c r="V52" s="27"/>
    </row>
    <row r="53" spans="1:22" x14ac:dyDescent="0.25">
      <c r="A53" s="189"/>
      <c r="B53" s="11" t="s">
        <v>112</v>
      </c>
      <c r="C53" s="15"/>
      <c r="D53" s="15"/>
      <c r="E53" s="14">
        <v>1</v>
      </c>
      <c r="F53" s="14">
        <v>2018</v>
      </c>
      <c r="G53" s="12" t="str">
        <f>IF(AND(G50="JA",F53=0), "Gelieve maand en jaar van ingebruikname in te vullen: de recuperatie van het kostenforfait kan maar vanaf 1/1/2018",IF(AND(G50="JA",F53&lt;2018),"Voor de verrekening van het kostenforfait kan het jaar van ingebruikname niet vóór 2018 gelegen zijn",""))</f>
        <v/>
      </c>
      <c r="H53" s="12" t="str">
        <f>IF(E53&gt;12, "Maand kan niet groter dan 12 zijn","")</f>
        <v/>
      </c>
      <c r="I53" s="193"/>
      <c r="J53" s="193"/>
      <c r="K53" s="193"/>
      <c r="L53" s="193"/>
      <c r="M53" s="193"/>
      <c r="N53" s="193"/>
      <c r="O53" s="27"/>
      <c r="P53" s="27"/>
      <c r="Q53" s="27"/>
      <c r="R53" s="27"/>
      <c r="S53" s="27"/>
      <c r="T53" s="27"/>
      <c r="U53" s="27"/>
      <c r="V53" s="27"/>
    </row>
    <row r="54" spans="1:22" x14ac:dyDescent="0.25">
      <c r="A54" s="189"/>
      <c r="B54" s="11" t="s">
        <v>337</v>
      </c>
      <c r="C54" s="15"/>
      <c r="D54" s="15"/>
      <c r="E54" s="14">
        <v>1</v>
      </c>
      <c r="F54" s="14">
        <v>2019</v>
      </c>
      <c r="G54" s="12" t="str">
        <f>IF(AND($G$50="JA",F54=0), "Gelieve jaar van eerste betaling forfait in te vullen. Forfait wordt voor volledig jaar uitbetaald, dus hier is de maand standaard 1","")</f>
        <v/>
      </c>
      <c r="H54" s="27"/>
      <c r="I54" s="193"/>
      <c r="J54" s="193"/>
      <c r="K54" s="193"/>
      <c r="L54" s="193"/>
      <c r="M54" s="193"/>
      <c r="N54" s="193"/>
      <c r="O54" s="27"/>
      <c r="P54" s="27"/>
      <c r="Q54" s="27"/>
      <c r="R54" s="27"/>
      <c r="S54" s="27"/>
      <c r="T54" s="27"/>
      <c r="U54" s="27"/>
      <c r="V54" s="27"/>
    </row>
    <row r="55" spans="1:22" x14ac:dyDescent="0.25">
      <c r="A55" s="189"/>
      <c r="B55" s="11" t="s">
        <v>114</v>
      </c>
      <c r="C55" s="15"/>
      <c r="D55" s="15"/>
      <c r="E55" s="44">
        <f>MAX((F54-F53)-(E53-1)/12,0)</f>
        <v>1</v>
      </c>
      <c r="F55" s="14" t="s">
        <v>50</v>
      </c>
      <c r="G55" s="16" t="s">
        <v>73</v>
      </c>
      <c r="H55" s="27"/>
      <c r="I55" s="193"/>
      <c r="J55" s="193"/>
      <c r="K55" s="193"/>
      <c r="L55" s="193"/>
      <c r="M55" s="193"/>
      <c r="N55" s="193"/>
      <c r="O55" s="27"/>
      <c r="P55" s="27"/>
      <c r="Q55" s="27"/>
      <c r="R55" s="27"/>
      <c r="S55" s="27"/>
      <c r="T55" s="27"/>
      <c r="U55" s="27"/>
      <c r="V55" s="27"/>
    </row>
    <row r="56" spans="1:22" x14ac:dyDescent="0.25">
      <c r="A56" s="189"/>
      <c r="B56" s="11"/>
      <c r="C56" s="15"/>
      <c r="D56" s="15"/>
      <c r="E56" s="44"/>
      <c r="F56" s="14"/>
      <c r="G56" s="16"/>
      <c r="H56" s="27"/>
      <c r="I56" s="193"/>
      <c r="J56" s="193"/>
      <c r="K56" s="193"/>
      <c r="L56" s="193"/>
      <c r="M56" s="193"/>
      <c r="N56" s="193"/>
      <c r="O56" s="27"/>
      <c r="P56" s="27"/>
      <c r="Q56" s="27"/>
      <c r="R56" s="27"/>
      <c r="S56" s="27"/>
      <c r="T56" s="27"/>
      <c r="U56" s="27"/>
      <c r="V56" s="27"/>
    </row>
    <row r="57" spans="1:22" x14ac:dyDescent="0.25">
      <c r="A57" s="189"/>
      <c r="B57" s="14"/>
      <c r="C57" s="27"/>
      <c r="D57" s="27"/>
      <c r="E57" s="27"/>
      <c r="F57" s="193"/>
      <c r="G57" s="12"/>
      <c r="H57" s="27"/>
      <c r="I57" s="193"/>
      <c r="J57" s="193"/>
      <c r="K57" s="193"/>
      <c r="L57" s="193"/>
      <c r="M57" s="193"/>
      <c r="N57" s="193"/>
      <c r="O57" s="27"/>
      <c r="P57" s="27"/>
      <c r="Q57" s="27"/>
      <c r="R57" s="27"/>
      <c r="S57" s="27"/>
      <c r="T57" s="27"/>
      <c r="U57" s="27"/>
      <c r="V57" s="27"/>
    </row>
    <row r="58" spans="1:22" x14ac:dyDescent="0.25">
      <c r="A58" s="191"/>
      <c r="B58" s="27"/>
      <c r="C58" s="27"/>
      <c r="D58" s="27"/>
      <c r="E58" s="27"/>
      <c r="F58" s="27"/>
      <c r="G58" s="27"/>
      <c r="H58" s="27"/>
      <c r="I58" s="27"/>
      <c r="J58" s="27"/>
      <c r="K58" s="27"/>
      <c r="L58" s="27"/>
      <c r="M58" s="27"/>
      <c r="N58" s="27"/>
      <c r="O58" s="27"/>
      <c r="P58" s="27"/>
      <c r="Q58" s="27"/>
      <c r="R58" s="27"/>
      <c r="S58" s="27"/>
      <c r="T58" s="27"/>
      <c r="U58" s="27"/>
      <c r="V58" s="27"/>
    </row>
    <row r="59" spans="1:22" x14ac:dyDescent="0.25">
      <c r="A59" s="364" t="s">
        <v>86</v>
      </c>
      <c r="B59" s="365"/>
      <c r="C59" s="365"/>
      <c r="D59" s="365"/>
      <c r="E59" s="365"/>
      <c r="F59" s="365"/>
      <c r="G59" s="365"/>
      <c r="H59" s="365"/>
      <c r="I59" s="365"/>
      <c r="J59" s="365"/>
      <c r="K59" s="365"/>
      <c r="L59" s="365"/>
      <c r="M59" s="365"/>
      <c r="N59" s="365"/>
      <c r="O59" s="27"/>
      <c r="P59" s="27"/>
      <c r="Q59" s="27"/>
      <c r="R59" s="27"/>
      <c r="S59" s="27"/>
      <c r="T59" s="27"/>
      <c r="U59" s="27"/>
      <c r="V59" s="27"/>
    </row>
    <row r="60" spans="1:22" ht="15.75" thickBot="1" x14ac:dyDescent="0.3">
      <c r="A60" s="366"/>
      <c r="B60" s="46"/>
      <c r="C60" s="46"/>
      <c r="D60" s="46"/>
      <c r="E60" s="46"/>
      <c r="F60" s="46"/>
      <c r="G60" s="46"/>
      <c r="H60" s="46"/>
      <c r="I60" s="46"/>
      <c r="J60" s="46"/>
      <c r="K60" s="46"/>
      <c r="L60" s="46"/>
      <c r="M60" s="46"/>
      <c r="N60" s="46"/>
      <c r="O60" s="27"/>
      <c r="P60" s="27"/>
      <c r="Q60" s="27"/>
      <c r="R60" s="27"/>
      <c r="S60" s="27"/>
      <c r="T60" s="27"/>
      <c r="U60" s="27"/>
      <c r="V60" s="27"/>
    </row>
    <row r="61" spans="1:22" ht="15.75" thickBot="1" x14ac:dyDescent="0.3">
      <c r="A61" s="333"/>
      <c r="B61" s="46" t="s">
        <v>51</v>
      </c>
      <c r="C61" s="46"/>
      <c r="D61" s="46"/>
      <c r="E61" s="118">
        <f>IFERROR(G94+G120+G140+G181,0)</f>
        <v>59.245299915263601</v>
      </c>
      <c r="F61" s="65" t="s">
        <v>73</v>
      </c>
      <c r="G61" s="46"/>
      <c r="H61" s="46"/>
      <c r="I61" s="46"/>
      <c r="J61" s="46"/>
      <c r="K61" s="46"/>
      <c r="L61" s="46"/>
      <c r="M61" s="46"/>
      <c r="N61" s="46"/>
      <c r="O61" s="27"/>
      <c r="P61" s="27"/>
      <c r="Q61" s="27"/>
      <c r="R61" s="27"/>
      <c r="S61" s="27"/>
      <c r="T61" s="27"/>
      <c r="U61" s="27"/>
      <c r="V61" s="27"/>
    </row>
    <row r="62" spans="1:22" x14ac:dyDescent="0.25">
      <c r="A62" s="333"/>
      <c r="B62" s="27"/>
      <c r="C62" s="27"/>
      <c r="D62" s="5"/>
      <c r="E62" s="27"/>
      <c r="F62" s="27"/>
      <c r="G62" s="27"/>
      <c r="H62" s="27"/>
      <c r="I62" s="27"/>
      <c r="J62" s="27"/>
      <c r="K62" s="27"/>
      <c r="L62" s="27"/>
      <c r="M62" s="27"/>
      <c r="N62" s="27"/>
      <c r="O62" s="27"/>
      <c r="P62" s="27"/>
      <c r="Q62" s="27"/>
      <c r="R62" s="27"/>
      <c r="S62" s="27"/>
      <c r="T62" s="27"/>
      <c r="U62" s="27"/>
      <c r="V62" s="27"/>
    </row>
    <row r="63" spans="1:22" x14ac:dyDescent="0.25">
      <c r="A63" s="333"/>
      <c r="B63" s="339" t="s">
        <v>87</v>
      </c>
      <c r="C63" s="340"/>
      <c r="D63" s="340"/>
      <c r="E63" s="340"/>
      <c r="F63" s="340"/>
      <c r="G63" s="340"/>
      <c r="H63" s="340"/>
      <c r="I63" s="340"/>
      <c r="J63" s="340"/>
      <c r="K63" s="340"/>
      <c r="L63" s="340"/>
      <c r="M63" s="340"/>
      <c r="N63" s="340"/>
      <c r="O63" s="27"/>
      <c r="P63" s="27"/>
      <c r="Q63" s="27"/>
      <c r="R63" s="27"/>
      <c r="S63" s="27"/>
      <c r="T63" s="27"/>
      <c r="U63" s="27"/>
      <c r="V63" s="27"/>
    </row>
    <row r="64" spans="1:22" x14ac:dyDescent="0.25">
      <c r="A64" s="333"/>
      <c r="B64" s="14"/>
      <c r="C64" s="27"/>
      <c r="D64" s="27"/>
      <c r="E64" s="27"/>
      <c r="F64" s="27"/>
      <c r="G64" s="27"/>
      <c r="H64" s="27"/>
      <c r="I64" s="27"/>
      <c r="J64" s="27"/>
      <c r="K64" s="27"/>
      <c r="L64" s="27"/>
      <c r="M64" s="27"/>
      <c r="N64" s="27"/>
      <c r="O64" s="27"/>
      <c r="P64" s="27"/>
      <c r="Q64" s="27"/>
      <c r="R64" s="27"/>
      <c r="S64" s="27"/>
      <c r="T64" s="27"/>
      <c r="U64" s="27"/>
      <c r="V64" s="27"/>
    </row>
    <row r="65" spans="1:22" x14ac:dyDescent="0.25">
      <c r="A65" s="333"/>
      <c r="B65" s="367" t="s">
        <v>265</v>
      </c>
      <c r="C65" s="368"/>
      <c r="D65" s="368"/>
      <c r="E65" s="368"/>
      <c r="F65" s="368"/>
      <c r="G65" s="368"/>
      <c r="H65" s="368"/>
      <c r="I65" s="368"/>
      <c r="J65" s="368"/>
      <c r="K65" s="368"/>
      <c r="L65" s="368"/>
      <c r="M65" s="368"/>
      <c r="N65" s="369"/>
      <c r="O65" s="27"/>
      <c r="P65" s="27"/>
      <c r="Q65" s="27"/>
      <c r="R65" s="27"/>
      <c r="S65" s="27"/>
      <c r="T65" s="27"/>
      <c r="U65" s="27"/>
      <c r="V65" s="27"/>
    </row>
    <row r="66" spans="1:22" x14ac:dyDescent="0.25">
      <c r="A66" s="333"/>
      <c r="B66" s="370"/>
      <c r="C66" s="371"/>
      <c r="D66" s="371"/>
      <c r="E66" s="371"/>
      <c r="F66" s="371"/>
      <c r="G66" s="371"/>
      <c r="H66" s="371"/>
      <c r="I66" s="371"/>
      <c r="J66" s="371"/>
      <c r="K66" s="371"/>
      <c r="L66" s="371"/>
      <c r="M66" s="371"/>
      <c r="N66" s="372"/>
      <c r="O66" s="27"/>
      <c r="P66" s="27"/>
      <c r="Q66" s="27"/>
      <c r="R66" s="27"/>
      <c r="S66" s="27"/>
      <c r="T66" s="27"/>
      <c r="U66" s="27"/>
      <c r="V66" s="27"/>
    </row>
    <row r="67" spans="1:22" ht="15.75" thickBot="1" x14ac:dyDescent="0.3">
      <c r="A67" s="333"/>
      <c r="B67" s="11"/>
      <c r="C67" s="15"/>
      <c r="D67" s="15"/>
      <c r="E67" s="38"/>
      <c r="F67" s="12"/>
      <c r="G67" s="12"/>
      <c r="H67" s="27"/>
      <c r="I67" s="27"/>
      <c r="J67" s="27"/>
      <c r="K67" s="27"/>
      <c r="L67" s="27"/>
      <c r="M67" s="27"/>
      <c r="N67" s="27"/>
      <c r="O67" s="27"/>
      <c r="P67" s="27"/>
      <c r="Q67" s="27"/>
      <c r="R67" s="27"/>
      <c r="S67" s="27"/>
      <c r="T67" s="27"/>
      <c r="U67" s="27"/>
      <c r="V67" s="27"/>
    </row>
    <row r="68" spans="1:22" ht="15.75" thickBot="1" x14ac:dyDescent="0.3">
      <c r="A68" s="333"/>
      <c r="B68" s="11" t="s">
        <v>37</v>
      </c>
      <c r="C68" s="15"/>
      <c r="D68" s="15"/>
      <c r="E68" s="30">
        <v>2015</v>
      </c>
      <c r="F68" s="12" t="str">
        <f>"Gelieve jaar van aanvang werken in te voeren"</f>
        <v>Gelieve jaar van aanvang werken in te voeren</v>
      </c>
      <c r="G68" s="5"/>
      <c r="H68" s="5"/>
      <c r="I68" s="5"/>
      <c r="J68" s="5"/>
      <c r="K68" s="119"/>
      <c r="L68" s="20"/>
      <c r="M68" s="20"/>
      <c r="N68" s="27"/>
      <c r="O68" s="27"/>
      <c r="P68" s="19"/>
      <c r="Q68" s="27"/>
      <c r="R68" s="27"/>
      <c r="S68" s="27"/>
      <c r="T68" s="27"/>
      <c r="U68" s="27"/>
      <c r="V68" s="27"/>
    </row>
    <row r="69" spans="1:22" ht="15.75" thickBot="1" x14ac:dyDescent="0.3">
      <c r="A69" s="333"/>
      <c r="B69" s="11" t="s">
        <v>38</v>
      </c>
      <c r="C69" s="15"/>
      <c r="D69" s="15"/>
      <c r="E69" s="62">
        <f>IFERROR(VLOOKUP(E68,'OLO+120bp'!$A$2:$D$11,4,0),'OLO+120bp'!D11)</f>
        <v>2.4453000000000003E-2</v>
      </c>
      <c r="F69" s="16" t="s">
        <v>73</v>
      </c>
      <c r="G69" s="5"/>
      <c r="H69" s="5"/>
      <c r="I69" s="120"/>
      <c r="J69" s="5"/>
      <c r="K69" s="119"/>
      <c r="L69" s="20"/>
      <c r="M69" s="20"/>
      <c r="N69" s="27"/>
      <c r="O69" s="27"/>
      <c r="P69" s="19"/>
      <c r="Q69" s="27"/>
      <c r="R69" s="27"/>
      <c r="S69" s="27"/>
      <c r="T69" s="27"/>
      <c r="U69" s="27"/>
      <c r="V69" s="27"/>
    </row>
    <row r="70" spans="1:22" x14ac:dyDescent="0.25">
      <c r="A70" s="333"/>
      <c r="B70" s="7"/>
      <c r="C70" s="27"/>
      <c r="D70" s="27"/>
      <c r="E70" s="27"/>
      <c r="F70" s="5"/>
      <c r="G70" s="5"/>
      <c r="H70" s="5"/>
      <c r="I70" s="120"/>
      <c r="J70" s="5"/>
      <c r="K70" s="119"/>
      <c r="L70" s="20"/>
      <c r="M70" s="20"/>
      <c r="N70" s="27"/>
      <c r="O70" s="27"/>
      <c r="P70" s="19"/>
      <c r="Q70" s="27"/>
      <c r="R70" s="27"/>
      <c r="S70" s="27"/>
      <c r="T70" s="27"/>
      <c r="U70" s="27"/>
      <c r="V70" s="27"/>
    </row>
    <row r="71" spans="1:22" x14ac:dyDescent="0.25">
      <c r="A71" s="333"/>
      <c r="B71" s="7" t="s">
        <v>72</v>
      </c>
      <c r="C71" s="27"/>
      <c r="D71" s="27"/>
      <c r="E71" s="36"/>
      <c r="F71" s="27"/>
      <c r="G71" s="27"/>
      <c r="H71" s="27"/>
      <c r="I71" s="27"/>
      <c r="J71" s="27"/>
      <c r="K71" s="20"/>
      <c r="L71" s="20"/>
      <c r="M71" s="20"/>
      <c r="N71" s="27"/>
      <c r="O71" s="27"/>
      <c r="P71" s="19"/>
      <c r="Q71" s="27"/>
      <c r="R71" s="27"/>
      <c r="S71" s="27"/>
      <c r="T71" s="27"/>
      <c r="U71" s="27"/>
      <c r="V71" s="27"/>
    </row>
    <row r="72" spans="1:22" x14ac:dyDescent="0.25">
      <c r="A72" s="333"/>
      <c r="B72" s="7"/>
      <c r="C72" s="27"/>
      <c r="D72" s="27"/>
      <c r="E72" s="27"/>
      <c r="F72" s="27"/>
      <c r="G72" s="27"/>
      <c r="H72" s="27"/>
      <c r="I72" s="27"/>
      <c r="J72" s="27"/>
      <c r="K72" s="20"/>
      <c r="L72" s="20"/>
      <c r="M72" s="20"/>
      <c r="N72" s="27"/>
      <c r="O72" s="27"/>
      <c r="P72" s="19"/>
      <c r="Q72" s="27"/>
      <c r="R72" s="27"/>
      <c r="S72" s="27"/>
      <c r="T72" s="27"/>
      <c r="U72" s="27"/>
      <c r="V72" s="27"/>
    </row>
    <row r="73" spans="1:22" x14ac:dyDescent="0.25">
      <c r="A73" s="333"/>
      <c r="B73" s="21"/>
      <c r="C73" s="21"/>
      <c r="D73" s="22"/>
      <c r="E73" s="373" t="s">
        <v>35</v>
      </c>
      <c r="F73" s="374"/>
      <c r="G73" s="375"/>
      <c r="H73" s="373" t="s">
        <v>32</v>
      </c>
      <c r="I73" s="374"/>
      <c r="J73" s="375"/>
      <c r="K73" s="6"/>
      <c r="L73" s="6"/>
      <c r="M73" s="6"/>
      <c r="N73" s="27"/>
      <c r="O73" s="27"/>
      <c r="P73" s="27"/>
      <c r="Q73" s="27"/>
      <c r="R73" s="27"/>
      <c r="S73" s="27"/>
      <c r="T73" s="27"/>
      <c r="U73" s="27"/>
      <c r="V73" s="27"/>
    </row>
    <row r="74" spans="1:22" x14ac:dyDescent="0.25">
      <c r="A74" s="333"/>
      <c r="B74" s="376" t="s">
        <v>149</v>
      </c>
      <c r="C74" s="377"/>
      <c r="D74" s="378"/>
      <c r="E74" s="379">
        <f>Uitleg!C83</f>
        <v>8100000</v>
      </c>
      <c r="F74" s="380"/>
      <c r="G74" s="381"/>
      <c r="H74" s="379">
        <f>Uitleg!D83</f>
        <v>900000</v>
      </c>
      <c r="I74" s="380"/>
      <c r="J74" s="381"/>
      <c r="K74" s="12" t="s">
        <v>150</v>
      </c>
      <c r="L74" s="6"/>
      <c r="M74" s="7"/>
      <c r="N74" s="121"/>
      <c r="O74" s="5"/>
      <c r="P74" s="27"/>
      <c r="Q74" s="27"/>
      <c r="R74" s="27"/>
      <c r="S74" s="27"/>
      <c r="T74" s="27"/>
      <c r="U74" s="27"/>
      <c r="V74" s="27"/>
    </row>
    <row r="75" spans="1:22" x14ac:dyDescent="0.25">
      <c r="A75" s="333"/>
      <c r="B75" s="376" t="s">
        <v>36</v>
      </c>
      <c r="C75" s="377"/>
      <c r="D75" s="378"/>
      <c r="E75" s="379">
        <v>0</v>
      </c>
      <c r="F75" s="380"/>
      <c r="G75" s="381"/>
      <c r="H75" s="379">
        <v>0</v>
      </c>
      <c r="I75" s="380"/>
      <c r="J75" s="381"/>
      <c r="K75" s="12" t="s">
        <v>74</v>
      </c>
      <c r="L75" s="6"/>
      <c r="M75" s="6"/>
      <c r="N75" s="7"/>
      <c r="O75" s="122"/>
      <c r="P75" s="27"/>
      <c r="Q75" s="27"/>
      <c r="R75" s="27"/>
      <c r="S75" s="27"/>
      <c r="T75" s="27"/>
      <c r="U75" s="27"/>
      <c r="V75" s="27"/>
    </row>
    <row r="76" spans="1:22" x14ac:dyDescent="0.25">
      <c r="A76" s="333"/>
      <c r="B76" s="376" t="s">
        <v>14</v>
      </c>
      <c r="C76" s="377"/>
      <c r="D76" s="378"/>
      <c r="E76" s="379">
        <v>0</v>
      </c>
      <c r="F76" s="380"/>
      <c r="G76" s="381"/>
      <c r="H76" s="379">
        <v>0</v>
      </c>
      <c r="I76" s="380"/>
      <c r="J76" s="381"/>
      <c r="K76" s="12" t="s">
        <v>75</v>
      </c>
      <c r="L76" s="63"/>
      <c r="M76" s="6"/>
      <c r="N76" s="7"/>
      <c r="O76" s="5"/>
      <c r="P76" s="27"/>
      <c r="Q76" s="27"/>
      <c r="R76" s="27"/>
      <c r="S76" s="27"/>
      <c r="T76" s="27"/>
      <c r="U76" s="27"/>
      <c r="V76" s="27"/>
    </row>
    <row r="77" spans="1:22" x14ac:dyDescent="0.25">
      <c r="A77" s="333"/>
      <c r="B77" s="382" t="s">
        <v>34</v>
      </c>
      <c r="C77" s="383"/>
      <c r="D77" s="384"/>
      <c r="E77" s="385">
        <f>E74-E75-E76</f>
        <v>8100000</v>
      </c>
      <c r="F77" s="386"/>
      <c r="G77" s="387"/>
      <c r="H77" s="385">
        <f>H74-H75-H76</f>
        <v>900000</v>
      </c>
      <c r="I77" s="386"/>
      <c r="J77" s="387"/>
      <c r="K77" s="16" t="s">
        <v>73</v>
      </c>
      <c r="L77" s="6"/>
      <c r="M77" s="6"/>
      <c r="N77" s="7"/>
      <c r="O77" s="5"/>
      <c r="P77" s="27"/>
      <c r="Q77" s="27"/>
      <c r="R77" s="27"/>
      <c r="S77" s="27"/>
      <c r="T77" s="27"/>
      <c r="U77" s="27"/>
      <c r="V77" s="27"/>
    </row>
    <row r="78" spans="1:22" x14ac:dyDescent="0.25">
      <c r="A78" s="333"/>
      <c r="B78" s="388" t="s">
        <v>17</v>
      </c>
      <c r="C78" s="389"/>
      <c r="D78" s="390"/>
      <c r="E78" s="391">
        <f>IF(bouwkost_werken&gt;0,25*-PMT(E69,25,bouwkost_netto_werken)-bouwkost_netto_werken,0)</f>
        <v>2822224.9228453171</v>
      </c>
      <c r="F78" s="392"/>
      <c r="G78" s="393"/>
      <c r="H78" s="391">
        <f>10*-PMT(E69,10,bouwkost_werken_meubilair)-bouwkost_werken_meubilair</f>
        <v>125424.40549017373</v>
      </c>
      <c r="I78" s="392"/>
      <c r="J78" s="393"/>
      <c r="K78" s="16" t="s">
        <v>73</v>
      </c>
      <c r="L78" s="16"/>
      <c r="M78" s="16"/>
      <c r="N78" s="16"/>
      <c r="O78" s="5"/>
      <c r="P78" s="27"/>
      <c r="Q78" s="27"/>
      <c r="R78" s="27"/>
      <c r="S78" s="27"/>
      <c r="T78" s="27"/>
      <c r="U78" s="27"/>
      <c r="V78" s="27"/>
    </row>
    <row r="79" spans="1:22" s="1" customFormat="1" x14ac:dyDescent="0.25">
      <c r="A79" s="333"/>
      <c r="B79" s="382" t="s">
        <v>18</v>
      </c>
      <c r="C79" s="383"/>
      <c r="D79" s="384"/>
      <c r="E79" s="385">
        <f>E77+E78</f>
        <v>10922224.922845317</v>
      </c>
      <c r="F79" s="386"/>
      <c r="G79" s="387"/>
      <c r="H79" s="385">
        <f t="shared" ref="H79" si="1">H77+H78</f>
        <v>1025424.4054901737</v>
      </c>
      <c r="I79" s="386"/>
      <c r="J79" s="387"/>
      <c r="K79" s="16" t="s">
        <v>73</v>
      </c>
      <c r="L79" s="6"/>
      <c r="M79" s="63"/>
      <c r="N79" s="7"/>
      <c r="O79" s="5"/>
      <c r="P79" s="5"/>
      <c r="Q79" s="5"/>
      <c r="R79" s="5"/>
      <c r="S79" s="5"/>
      <c r="T79" s="5"/>
      <c r="U79" s="5"/>
      <c r="V79" s="5"/>
    </row>
    <row r="80" spans="1:22" s="1" customFormat="1" ht="30" customHeight="1" x14ac:dyDescent="0.25">
      <c r="A80" s="333"/>
      <c r="B80" s="396" t="s">
        <v>144</v>
      </c>
      <c r="C80" s="397"/>
      <c r="D80" s="398"/>
      <c r="E80" s="379">
        <f>IF(AND(bouwkost_werken&gt;0,G50="ja"),$E$55*365*5*erkende_plaatsen1*bezettingsgraad_werken,0)</f>
        <v>108405</v>
      </c>
      <c r="F80" s="380"/>
      <c r="G80" s="381"/>
      <c r="H80" s="399"/>
      <c r="I80" s="400"/>
      <c r="J80" s="401"/>
      <c r="K80" s="394" t="s">
        <v>145</v>
      </c>
      <c r="L80" s="395"/>
      <c r="M80" s="395"/>
      <c r="N80" s="395"/>
      <c r="O80" s="395"/>
      <c r="P80" s="5"/>
      <c r="Q80" s="5"/>
      <c r="R80" s="5"/>
      <c r="S80" s="5"/>
      <c r="T80" s="5"/>
      <c r="U80" s="5"/>
      <c r="V80" s="5"/>
    </row>
    <row r="81" spans="1:22" s="1" customFormat="1" x14ac:dyDescent="0.25">
      <c r="A81" s="333"/>
      <c r="B81" s="196" t="s">
        <v>146</v>
      </c>
      <c r="C81" s="197"/>
      <c r="D81" s="198"/>
      <c r="E81" s="379">
        <v>0</v>
      </c>
      <c r="F81" s="380"/>
      <c r="G81" s="381"/>
      <c r="H81" s="379">
        <v>0</v>
      </c>
      <c r="I81" s="380"/>
      <c r="J81" s="381"/>
      <c r="K81" s="12" t="s">
        <v>147</v>
      </c>
      <c r="L81" s="6"/>
      <c r="M81" s="6"/>
      <c r="N81" s="7"/>
      <c r="O81" s="5"/>
      <c r="P81" s="5"/>
      <c r="Q81" s="5"/>
      <c r="R81" s="5"/>
      <c r="S81" s="5"/>
      <c r="T81" s="5"/>
      <c r="U81" s="5"/>
      <c r="V81" s="5"/>
    </row>
    <row r="82" spans="1:22" s="1" customFormat="1" x14ac:dyDescent="0.25">
      <c r="A82" s="333"/>
      <c r="B82" s="376" t="s">
        <v>31</v>
      </c>
      <c r="C82" s="377"/>
      <c r="D82" s="378"/>
      <c r="E82" s="379">
        <v>0</v>
      </c>
      <c r="F82" s="380"/>
      <c r="G82" s="381"/>
      <c r="H82" s="379">
        <v>0</v>
      </c>
      <c r="I82" s="380"/>
      <c r="J82" s="381"/>
      <c r="K82" s="12" t="s">
        <v>77</v>
      </c>
      <c r="L82" s="6"/>
      <c r="M82" s="6"/>
      <c r="N82" s="7"/>
      <c r="O82" s="5"/>
      <c r="P82" s="5"/>
      <c r="Q82" s="5"/>
      <c r="R82" s="5"/>
      <c r="S82" s="5"/>
      <c r="T82" s="5"/>
      <c r="U82" s="5"/>
      <c r="V82" s="5"/>
    </row>
    <row r="83" spans="1:22" s="1" customFormat="1" x14ac:dyDescent="0.25">
      <c r="A83" s="333"/>
      <c r="B83" s="416" t="s">
        <v>19</v>
      </c>
      <c r="C83" s="417"/>
      <c r="D83" s="418"/>
      <c r="E83" s="385">
        <f>E79+SUM(E80,onroerende_voorheffing)-E81</f>
        <v>11030629.922845317</v>
      </c>
      <c r="F83" s="386"/>
      <c r="G83" s="387"/>
      <c r="H83" s="385">
        <f>bouwkost_fin_meubilair-H81+H82</f>
        <v>1025424.4054901737</v>
      </c>
      <c r="I83" s="386"/>
      <c r="J83" s="387"/>
      <c r="K83" s="16" t="s">
        <v>73</v>
      </c>
      <c r="L83" s="6"/>
      <c r="M83" s="6"/>
      <c r="N83" s="7"/>
      <c r="O83" s="5"/>
      <c r="P83" s="5"/>
      <c r="Q83" s="5"/>
      <c r="R83" s="5"/>
      <c r="S83" s="5"/>
      <c r="T83" s="5"/>
      <c r="U83" s="5"/>
      <c r="V83" s="5"/>
    </row>
    <row r="84" spans="1:22" ht="27.75" customHeight="1" x14ac:dyDescent="0.25">
      <c r="A84" s="333"/>
      <c r="B84" s="396" t="s">
        <v>148</v>
      </c>
      <c r="C84" s="397"/>
      <c r="D84" s="398"/>
      <c r="E84" s="622">
        <f>P37</f>
        <v>60</v>
      </c>
      <c r="F84" s="623"/>
      <c r="G84" s="624"/>
      <c r="H84" s="625">
        <f>erkende_plaatsen1</f>
        <v>60</v>
      </c>
      <c r="I84" s="626"/>
      <c r="J84" s="627"/>
      <c r="K84" s="402" t="s">
        <v>107</v>
      </c>
      <c r="L84" s="403"/>
      <c r="M84" s="403"/>
      <c r="N84" s="403"/>
      <c r="O84" s="404"/>
      <c r="P84" s="27"/>
      <c r="Q84" s="27"/>
      <c r="R84" s="27"/>
      <c r="S84" s="27"/>
      <c r="T84" s="27"/>
      <c r="U84" s="27"/>
      <c r="V84" s="27"/>
    </row>
    <row r="85" spans="1:22" x14ac:dyDescent="0.25">
      <c r="A85" s="333"/>
      <c r="B85" s="376" t="s">
        <v>172</v>
      </c>
      <c r="C85" s="377"/>
      <c r="D85" s="378"/>
      <c r="E85" s="622">
        <v>25</v>
      </c>
      <c r="F85" s="623"/>
      <c r="G85" s="624"/>
      <c r="H85" s="625">
        <v>10</v>
      </c>
      <c r="I85" s="626"/>
      <c r="J85" s="627"/>
      <c r="K85" s="408" t="s">
        <v>78</v>
      </c>
      <c r="L85" s="409"/>
      <c r="M85" s="409"/>
      <c r="N85" s="409"/>
      <c r="O85" s="5"/>
      <c r="P85" s="27"/>
      <c r="Q85" s="27"/>
      <c r="R85" s="27"/>
      <c r="S85" s="27"/>
      <c r="T85" s="27"/>
      <c r="U85" s="27"/>
      <c r="V85" s="27"/>
    </row>
    <row r="86" spans="1:22" x14ac:dyDescent="0.25">
      <c r="A86" s="333"/>
      <c r="B86" s="410" t="s">
        <v>46</v>
      </c>
      <c r="C86" s="411"/>
      <c r="D86" s="412"/>
      <c r="E86" s="628">
        <v>365</v>
      </c>
      <c r="F86" s="629"/>
      <c r="G86" s="630"/>
      <c r="H86" s="628">
        <v>365</v>
      </c>
      <c r="I86" s="629"/>
      <c r="J86" s="630"/>
      <c r="K86" s="12" t="s">
        <v>79</v>
      </c>
      <c r="L86" s="123"/>
      <c r="M86" s="123"/>
      <c r="N86" s="5"/>
      <c r="O86" s="5"/>
      <c r="P86" s="27"/>
      <c r="Q86" s="27"/>
      <c r="R86" s="27"/>
      <c r="S86" s="27"/>
      <c r="T86" s="27"/>
      <c r="U86" s="27"/>
      <c r="V86" s="27"/>
    </row>
    <row r="87" spans="1:22" x14ac:dyDescent="0.25">
      <c r="A87" s="333"/>
      <c r="B87" s="376" t="s">
        <v>5</v>
      </c>
      <c r="C87" s="377"/>
      <c r="D87" s="378"/>
      <c r="E87" s="619">
        <f>IF($E$35="JA",0.9,0.99)</f>
        <v>0.99</v>
      </c>
      <c r="F87" s="620"/>
      <c r="G87" s="621"/>
      <c r="H87" s="619">
        <f>bezettingsgraad_werken</f>
        <v>0.99</v>
      </c>
      <c r="I87" s="620"/>
      <c r="J87" s="621"/>
      <c r="K87" s="12" t="s">
        <v>106</v>
      </c>
      <c r="L87" s="16"/>
      <c r="M87" s="16"/>
      <c r="N87" s="16"/>
      <c r="O87" s="5"/>
      <c r="P87" s="27"/>
      <c r="Q87" s="27"/>
      <c r="R87" s="27"/>
      <c r="S87" s="27"/>
      <c r="T87" s="27"/>
      <c r="U87" s="27"/>
      <c r="V87" s="27"/>
    </row>
    <row r="88" spans="1:22" x14ac:dyDescent="0.25">
      <c r="A88" s="333"/>
      <c r="B88" s="416" t="s">
        <v>262</v>
      </c>
      <c r="C88" s="417"/>
      <c r="D88" s="418"/>
      <c r="E88" s="422">
        <f>IFERROR(E83/E85/E86/E84/E87,0)</f>
        <v>20.350777035829193</v>
      </c>
      <c r="F88" s="423"/>
      <c r="G88" s="424"/>
      <c r="H88" s="422">
        <f>IFERROR(H83/H85/H86/H84/H87,0)</f>
        <v>4.729599213551837</v>
      </c>
      <c r="I88" s="423"/>
      <c r="J88" s="424"/>
      <c r="K88" s="95"/>
      <c r="L88" s="96"/>
      <c r="M88" s="96"/>
      <c r="N88" s="27"/>
      <c r="O88" s="27"/>
      <c r="P88" s="27"/>
      <c r="Q88" s="27"/>
      <c r="R88" s="27"/>
      <c r="S88" s="27"/>
      <c r="T88" s="27"/>
      <c r="U88" s="27"/>
      <c r="V88" s="27"/>
    </row>
    <row r="89" spans="1:22" x14ac:dyDescent="0.25">
      <c r="A89" s="333"/>
      <c r="B89" s="17"/>
      <c r="C89" s="17"/>
      <c r="D89" s="17"/>
      <c r="E89" s="17"/>
      <c r="F89" s="17"/>
      <c r="G89" s="17"/>
      <c r="H89" s="17"/>
      <c r="I89" s="17"/>
      <c r="J89" s="17"/>
      <c r="K89" s="8"/>
      <c r="L89" s="8"/>
      <c r="M89" s="8"/>
      <c r="N89" s="27"/>
      <c r="O89" s="27"/>
      <c r="P89" s="27"/>
      <c r="Q89" s="27"/>
      <c r="R89" s="27"/>
      <c r="S89" s="27"/>
      <c r="T89" s="27"/>
      <c r="U89" s="27"/>
      <c r="V89" s="27"/>
    </row>
    <row r="90" spans="1:22" x14ac:dyDescent="0.25">
      <c r="A90" s="333"/>
      <c r="B90" s="425"/>
      <c r="C90" s="426"/>
      <c r="D90" s="426"/>
      <c r="E90" s="426"/>
      <c r="F90" s="426"/>
      <c r="G90" s="426"/>
      <c r="H90" s="426"/>
      <c r="I90" s="426"/>
      <c r="J90" s="426"/>
      <c r="K90" s="16"/>
      <c r="L90" s="8"/>
      <c r="M90" s="8"/>
      <c r="N90" s="27"/>
      <c r="O90" s="27"/>
      <c r="P90" s="27"/>
      <c r="Q90" s="27"/>
      <c r="R90" s="27"/>
      <c r="S90" s="27"/>
      <c r="T90" s="27"/>
      <c r="U90" s="27"/>
      <c r="V90" s="27"/>
    </row>
    <row r="91" spans="1:22" x14ac:dyDescent="0.25">
      <c r="A91" s="333"/>
      <c r="B91" s="27"/>
      <c r="C91" s="4"/>
      <c r="D91" s="4"/>
      <c r="E91" s="4"/>
      <c r="F91" s="27"/>
      <c r="G91" s="27"/>
      <c r="H91" s="27"/>
      <c r="I91" s="27"/>
      <c r="J91" s="27"/>
      <c r="K91" s="27"/>
      <c r="L91" s="27" t="s">
        <v>21</v>
      </c>
      <c r="M91" s="27"/>
      <c r="N91" s="27"/>
      <c r="O91" s="27"/>
      <c r="P91" s="27"/>
      <c r="Q91" s="27"/>
      <c r="R91" s="27"/>
      <c r="S91" s="27"/>
      <c r="T91" s="27"/>
      <c r="U91" s="27"/>
      <c r="V91" s="27"/>
    </row>
    <row r="92" spans="1:22" x14ac:dyDescent="0.25">
      <c r="A92" s="333"/>
      <c r="B92" s="416" t="s">
        <v>89</v>
      </c>
      <c r="C92" s="417"/>
      <c r="D92" s="417"/>
      <c r="E92" s="417"/>
      <c r="F92" s="418"/>
      <c r="G92" s="613">
        <f>IFERROR((nettobouwkost_werken/afschrijvingsduur_nieuwbouw+nettobouwkost_meubilair/afschrijvingsduur_meubilair)/(P37*365*bezettingsgraad_werken),0)</f>
        <v>25.080376249381029</v>
      </c>
      <c r="H92" s="614"/>
      <c r="I92" s="615"/>
      <c r="J92" s="16" t="s">
        <v>81</v>
      </c>
      <c r="M92" s="64"/>
      <c r="N92" s="27"/>
      <c r="O92" s="27"/>
      <c r="P92" s="27" t="s">
        <v>178</v>
      </c>
      <c r="Q92" s="64" t="e">
        <f>(erkende_plaatsen1*infrakost_verblijfsdag_werken+erkendeplaatsen_2*infrakost_verblijfsdag_meubilair+#REF!*#REF!+#REF!*#REF!)/(erkende_plaatsen1+#REF!)</f>
        <v>#REF!</v>
      </c>
      <c r="R92" s="27"/>
      <c r="S92" s="27"/>
      <c r="T92" s="27"/>
      <c r="U92" s="27"/>
      <c r="V92" s="27"/>
    </row>
    <row r="93" spans="1:22" x14ac:dyDescent="0.25">
      <c r="A93" s="333"/>
      <c r="B93" s="442" t="s">
        <v>67</v>
      </c>
      <c r="C93" s="417"/>
      <c r="D93" s="417"/>
      <c r="E93" s="417"/>
      <c r="F93" s="418"/>
      <c r="G93" s="613">
        <v>5</v>
      </c>
      <c r="H93" s="614"/>
      <c r="I93" s="615"/>
      <c r="J93" s="16" t="s">
        <v>81</v>
      </c>
      <c r="K93" s="27"/>
      <c r="L93" s="64"/>
      <c r="M93" s="64"/>
      <c r="N93" s="27"/>
      <c r="O93" s="27"/>
      <c r="P93" s="27"/>
      <c r="Q93" s="27"/>
      <c r="R93" s="27"/>
      <c r="S93" s="27"/>
      <c r="T93" s="27"/>
      <c r="U93" s="27"/>
      <c r="V93" s="27"/>
    </row>
    <row r="94" spans="1:22" x14ac:dyDescent="0.25">
      <c r="A94" s="333"/>
      <c r="B94" s="416" t="s">
        <v>154</v>
      </c>
      <c r="C94" s="417"/>
      <c r="D94" s="417"/>
      <c r="E94" s="417"/>
      <c r="F94" s="418"/>
      <c r="G94" s="613">
        <f>MAX(infrastructuurcomponent_dagprijs-G93,0)</f>
        <v>20.080376249381029</v>
      </c>
      <c r="H94" s="614"/>
      <c r="I94" s="615"/>
      <c r="J94" s="16" t="s">
        <v>81</v>
      </c>
      <c r="M94" s="64"/>
      <c r="N94" s="27"/>
      <c r="O94" s="27"/>
      <c r="P94" s="27"/>
      <c r="Q94" s="27"/>
      <c r="R94" s="27"/>
      <c r="S94" s="27"/>
      <c r="T94" s="27"/>
      <c r="U94" s="27"/>
      <c r="V94" s="27"/>
    </row>
    <row r="95" spans="1:22" ht="66.75" customHeight="1" x14ac:dyDescent="0.25">
      <c r="A95" s="333"/>
      <c r="B95" s="416" t="s">
        <v>6</v>
      </c>
      <c r="C95" s="417"/>
      <c r="D95" s="417"/>
      <c r="E95" s="417"/>
      <c r="F95" s="418"/>
      <c r="G95" s="427" t="s">
        <v>71</v>
      </c>
      <c r="H95" s="428"/>
      <c r="I95" s="428"/>
      <c r="J95" s="428"/>
      <c r="K95" s="428"/>
      <c r="L95" s="428"/>
      <c r="M95" s="428"/>
      <c r="N95" s="429"/>
      <c r="O95" s="27"/>
      <c r="P95" s="27"/>
      <c r="Q95" s="27"/>
      <c r="R95" s="27"/>
      <c r="S95" s="27"/>
      <c r="T95" s="27"/>
      <c r="U95" s="27"/>
      <c r="V95" s="27"/>
    </row>
    <row r="96" spans="1:22" ht="27.75" customHeight="1" x14ac:dyDescent="0.25">
      <c r="A96" s="333"/>
      <c r="B96" s="430" t="s">
        <v>174</v>
      </c>
      <c r="C96" s="431"/>
      <c r="D96" s="431"/>
      <c r="E96" s="431"/>
      <c r="F96" s="431"/>
      <c r="G96" s="431"/>
      <c r="H96" s="431"/>
      <c r="I96" s="431"/>
      <c r="J96" s="431"/>
      <c r="K96" s="431"/>
      <c r="L96" s="431"/>
      <c r="M96" s="431"/>
      <c r="N96" s="432"/>
      <c r="O96" s="27"/>
      <c r="P96" s="27"/>
      <c r="Q96" s="27"/>
      <c r="R96" s="27"/>
      <c r="S96" s="27"/>
      <c r="T96" s="27"/>
      <c r="U96" s="27"/>
      <c r="V96" s="27"/>
    </row>
    <row r="97" spans="1:22" x14ac:dyDescent="0.25">
      <c r="A97" s="333"/>
      <c r="B97" s="27"/>
      <c r="C97" s="23"/>
      <c r="D97" s="23"/>
      <c r="E97" s="23"/>
      <c r="F97" s="27"/>
      <c r="G97" s="27"/>
      <c r="H97" s="27"/>
      <c r="I97" s="27"/>
      <c r="J97" s="27"/>
      <c r="K97" s="27"/>
      <c r="L97" s="27"/>
      <c r="M97" s="27"/>
      <c r="N97" s="27"/>
      <c r="O97" s="27"/>
      <c r="P97" s="27"/>
      <c r="Q97" s="27"/>
      <c r="R97" s="27"/>
      <c r="S97" s="27"/>
      <c r="T97" s="27"/>
      <c r="U97" s="27"/>
      <c r="V97" s="27"/>
    </row>
    <row r="98" spans="1:22" ht="47.25" customHeight="1" x14ac:dyDescent="0.25">
      <c r="A98" s="333"/>
      <c r="B98" s="433" t="s">
        <v>3</v>
      </c>
      <c r="C98" s="434"/>
      <c r="D98" s="434"/>
      <c r="E98" s="435"/>
      <c r="F98" s="616" t="s">
        <v>339</v>
      </c>
      <c r="G98" s="617"/>
      <c r="H98" s="617"/>
      <c r="I98" s="617"/>
      <c r="J98" s="617"/>
      <c r="K98" s="617"/>
      <c r="L98" s="617"/>
      <c r="M98" s="617"/>
      <c r="N98" s="618"/>
      <c r="O98" s="27"/>
      <c r="P98" s="27"/>
      <c r="Q98" s="27"/>
      <c r="R98" s="27"/>
      <c r="S98" s="27"/>
      <c r="T98" s="27"/>
      <c r="U98" s="27"/>
      <c r="V98" s="27"/>
    </row>
    <row r="99" spans="1:22" x14ac:dyDescent="0.25">
      <c r="A99" s="333"/>
      <c r="B99" s="26"/>
      <c r="C99" s="26"/>
      <c r="D99" s="26"/>
      <c r="E99" s="26"/>
      <c r="F99" s="9"/>
      <c r="G99" s="9"/>
      <c r="H99" s="9"/>
      <c r="I99" s="9"/>
      <c r="J99" s="9"/>
      <c r="K99" s="9"/>
      <c r="L99" s="9"/>
      <c r="M99" s="9"/>
      <c r="N99" s="9"/>
      <c r="O99" s="27"/>
      <c r="P99" s="27"/>
      <c r="Q99" s="27"/>
      <c r="R99" s="27"/>
      <c r="S99" s="27"/>
      <c r="T99" s="27"/>
      <c r="U99" s="27"/>
      <c r="V99" s="27"/>
    </row>
    <row r="100" spans="1:22" x14ac:dyDescent="0.25">
      <c r="A100" s="333"/>
      <c r="B100" s="339" t="s">
        <v>88</v>
      </c>
      <c r="C100" s="340"/>
      <c r="D100" s="340"/>
      <c r="E100" s="340"/>
      <c r="F100" s="340"/>
      <c r="G100" s="340"/>
      <c r="H100" s="340"/>
      <c r="I100" s="340"/>
      <c r="J100" s="340"/>
      <c r="K100" s="340"/>
      <c r="L100" s="340"/>
      <c r="M100" s="340"/>
      <c r="N100" s="340"/>
      <c r="O100" s="27"/>
      <c r="P100" s="3"/>
      <c r="Q100" s="27"/>
      <c r="R100" s="27"/>
      <c r="S100" s="27"/>
      <c r="T100" s="27"/>
      <c r="U100" s="27"/>
      <c r="V100" s="27"/>
    </row>
    <row r="101" spans="1:22" x14ac:dyDescent="0.25">
      <c r="A101" s="333"/>
      <c r="B101" s="203"/>
      <c r="C101" s="203"/>
      <c r="D101" s="203"/>
      <c r="E101" s="203"/>
      <c r="F101" s="203"/>
      <c r="G101" s="203"/>
      <c r="H101" s="203"/>
      <c r="I101" s="203"/>
      <c r="J101" s="203"/>
      <c r="K101" s="203"/>
      <c r="L101" s="203"/>
      <c r="M101" s="203"/>
      <c r="N101" s="203"/>
      <c r="O101" s="27"/>
      <c r="P101" s="3"/>
      <c r="Q101" s="27"/>
      <c r="R101" s="27"/>
      <c r="S101" s="27"/>
      <c r="T101" s="27"/>
      <c r="U101" s="27"/>
      <c r="V101" s="27"/>
    </row>
    <row r="102" spans="1:22" x14ac:dyDescent="0.25">
      <c r="A102" s="333"/>
      <c r="B102" s="443" t="s">
        <v>266</v>
      </c>
      <c r="C102" s="356"/>
      <c r="D102" s="356"/>
      <c r="E102" s="356"/>
      <c r="F102" s="356"/>
      <c r="G102" s="356"/>
      <c r="H102" s="356"/>
      <c r="I102" s="356"/>
      <c r="J102" s="356"/>
      <c r="K102" s="356"/>
      <c r="L102" s="356"/>
      <c r="M102" s="356"/>
      <c r="N102" s="357"/>
      <c r="O102" s="27"/>
      <c r="P102" s="3"/>
      <c r="Q102" s="27"/>
      <c r="R102" s="27"/>
      <c r="S102" s="27"/>
      <c r="T102" s="27"/>
      <c r="U102" s="27"/>
      <c r="V102" s="27"/>
    </row>
    <row r="103" spans="1:22" x14ac:dyDescent="0.25">
      <c r="A103" s="333"/>
      <c r="B103" s="361"/>
      <c r="C103" s="362"/>
      <c r="D103" s="362"/>
      <c r="E103" s="362"/>
      <c r="F103" s="362"/>
      <c r="G103" s="362"/>
      <c r="H103" s="362"/>
      <c r="I103" s="362"/>
      <c r="J103" s="362"/>
      <c r="K103" s="362"/>
      <c r="L103" s="362"/>
      <c r="M103" s="362"/>
      <c r="N103" s="363"/>
      <c r="O103" s="27"/>
      <c r="P103" s="3"/>
      <c r="Q103" s="27"/>
      <c r="R103" s="27"/>
      <c r="S103" s="27"/>
      <c r="T103" s="27"/>
      <c r="U103" s="27"/>
      <c r="V103" s="27"/>
    </row>
    <row r="104" spans="1:22" s="101" customFormat="1" x14ac:dyDescent="0.25">
      <c r="A104" s="333"/>
      <c r="B104" s="214"/>
      <c r="C104" s="212"/>
      <c r="D104" s="212"/>
      <c r="E104" s="212"/>
      <c r="F104" s="212"/>
      <c r="G104" s="212"/>
      <c r="H104" s="212"/>
      <c r="I104" s="212"/>
      <c r="J104" s="212"/>
      <c r="K104" s="212"/>
      <c r="L104" s="212"/>
      <c r="M104" s="212"/>
      <c r="N104" s="212"/>
      <c r="O104" s="12"/>
      <c r="P104" s="12"/>
      <c r="Q104" s="12"/>
      <c r="R104" s="12"/>
      <c r="S104" s="12"/>
      <c r="T104" s="12"/>
      <c r="U104" s="12"/>
      <c r="V104" s="12"/>
    </row>
    <row r="105" spans="1:22" x14ac:dyDescent="0.25">
      <c r="A105" s="333"/>
      <c r="B105" s="47"/>
      <c r="C105" s="48"/>
      <c r="D105" s="48"/>
      <c r="E105" s="609" t="str">
        <f>Uitleg!A119</f>
        <v>Collectieve ruimte</v>
      </c>
      <c r="F105" s="610"/>
      <c r="G105" s="609" t="str">
        <f>Uitleg!A120</f>
        <v>Bus</v>
      </c>
      <c r="H105" s="611"/>
      <c r="I105" s="610"/>
      <c r="J105" s="609" t="str">
        <f>Uitleg!A121</f>
        <v>ICT</v>
      </c>
      <c r="K105" s="611"/>
      <c r="L105" s="610"/>
      <c r="M105" s="609" t="s">
        <v>250</v>
      </c>
      <c r="N105" s="612"/>
      <c r="O105" s="27"/>
      <c r="P105" s="3"/>
      <c r="Q105" s="27"/>
      <c r="R105" s="27"/>
      <c r="S105" s="27"/>
      <c r="T105" s="27"/>
      <c r="U105" s="27"/>
      <c r="V105" s="27"/>
    </row>
    <row r="106" spans="1:22" x14ac:dyDescent="0.25">
      <c r="A106" s="333"/>
      <c r="B106" s="49" t="s">
        <v>151</v>
      </c>
      <c r="C106" s="50"/>
      <c r="D106" s="50"/>
      <c r="E106" s="448">
        <f>Uitleg!B119</f>
        <v>1500000</v>
      </c>
      <c r="F106" s="449"/>
      <c r="G106" s="450">
        <f>Uitleg!B120</f>
        <v>37500</v>
      </c>
      <c r="H106" s="451"/>
      <c r="I106" s="452"/>
      <c r="J106" s="448">
        <f>Uitleg!B121</f>
        <v>112500</v>
      </c>
      <c r="K106" s="453"/>
      <c r="L106" s="449"/>
      <c r="M106" s="448">
        <v>0</v>
      </c>
      <c r="N106" s="449"/>
      <c r="O106" s="27"/>
      <c r="P106" s="3"/>
      <c r="Q106" s="27"/>
      <c r="R106" s="27"/>
      <c r="S106" s="27"/>
      <c r="T106" s="27"/>
      <c r="U106" s="27"/>
      <c r="V106" s="27"/>
    </row>
    <row r="107" spans="1:22" x14ac:dyDescent="0.25">
      <c r="A107" s="333"/>
      <c r="B107" s="51" t="s">
        <v>56</v>
      </c>
      <c r="C107" s="52"/>
      <c r="D107" s="52"/>
      <c r="E107" s="460"/>
      <c r="F107" s="461"/>
      <c r="G107" s="462"/>
      <c r="H107" s="463"/>
      <c r="I107" s="464"/>
      <c r="J107" s="462"/>
      <c r="K107" s="463"/>
      <c r="L107" s="464"/>
      <c r="M107" s="462"/>
      <c r="N107" s="464"/>
      <c r="O107" s="27"/>
      <c r="P107" s="3"/>
      <c r="Q107" s="27"/>
      <c r="R107" s="27"/>
      <c r="S107" s="27"/>
      <c r="T107" s="27"/>
      <c r="U107" s="27"/>
      <c r="V107" s="27"/>
    </row>
    <row r="108" spans="1:22" x14ac:dyDescent="0.25">
      <c r="A108" s="333"/>
      <c r="B108" s="51" t="s">
        <v>14</v>
      </c>
      <c r="C108" s="52"/>
      <c r="D108" s="52"/>
      <c r="E108" s="448"/>
      <c r="F108" s="449"/>
      <c r="G108" s="462"/>
      <c r="H108" s="463"/>
      <c r="I108" s="464"/>
      <c r="J108" s="462"/>
      <c r="K108" s="463"/>
      <c r="L108" s="464"/>
      <c r="M108" s="462"/>
      <c r="N108" s="464"/>
      <c r="O108" s="27"/>
      <c r="P108" s="3"/>
      <c r="Q108" s="27"/>
      <c r="R108" s="27"/>
      <c r="S108" s="27"/>
      <c r="T108" s="27"/>
      <c r="U108" s="27"/>
      <c r="V108" s="27"/>
    </row>
    <row r="109" spans="1:22" x14ac:dyDescent="0.25">
      <c r="A109" s="333"/>
      <c r="B109" s="53" t="s">
        <v>52</v>
      </c>
      <c r="C109" s="54"/>
      <c r="D109" s="54"/>
      <c r="E109" s="454">
        <f>E106-ABS(E107)-ABS(E108)</f>
        <v>1500000</v>
      </c>
      <c r="F109" s="455"/>
      <c r="G109" s="456">
        <f>G106-ABS(G107)-ABS(G108)</f>
        <v>37500</v>
      </c>
      <c r="H109" s="457"/>
      <c r="I109" s="458"/>
      <c r="J109" s="456">
        <f>J106-ABS(J107)-ABS(J108)</f>
        <v>112500</v>
      </c>
      <c r="K109" s="457"/>
      <c r="L109" s="458"/>
      <c r="M109" s="456">
        <f>M106-ABS(M107)-ABS(M108)</f>
        <v>0</v>
      </c>
      <c r="N109" s="458"/>
      <c r="O109" s="27"/>
      <c r="P109" s="3"/>
      <c r="Q109" s="27"/>
      <c r="R109" s="27"/>
      <c r="S109" s="27"/>
      <c r="T109" s="27"/>
      <c r="U109" s="27"/>
      <c r="V109" s="27"/>
    </row>
    <row r="110" spans="1:22" x14ac:dyDescent="0.25">
      <c r="A110" s="333"/>
      <c r="B110" s="51" t="s">
        <v>17</v>
      </c>
      <c r="C110" s="52"/>
      <c r="D110" s="52"/>
      <c r="E110" s="454">
        <f>-PMT($E$69,E114,E109)*E114-E106</f>
        <v>522634.24497135449</v>
      </c>
      <c r="F110" s="459"/>
      <c r="G110" s="454">
        <f>-PMT(E69,G114,G109)*G114-G109</f>
        <v>2795.2579546321649</v>
      </c>
      <c r="H110" s="459"/>
      <c r="I110" s="455"/>
      <c r="J110" s="454">
        <f>-PMT(E69,J114,J109)*J114-J109</f>
        <v>5546.2273471460212</v>
      </c>
      <c r="K110" s="459"/>
      <c r="L110" s="455"/>
      <c r="M110" s="454">
        <f>-PMT(E69,M114,M109)*M114-M109</f>
        <v>0</v>
      </c>
      <c r="N110" s="459"/>
      <c r="O110" s="124" t="s">
        <v>108</v>
      </c>
      <c r="P110" s="3"/>
      <c r="Q110" s="27"/>
      <c r="R110" s="27"/>
      <c r="S110" s="27"/>
      <c r="T110" s="27"/>
      <c r="U110" s="27"/>
      <c r="V110" s="27"/>
    </row>
    <row r="111" spans="1:22" x14ac:dyDescent="0.25">
      <c r="A111" s="333"/>
      <c r="B111" s="53" t="s">
        <v>53</v>
      </c>
      <c r="C111" s="54"/>
      <c r="D111" s="54"/>
      <c r="E111" s="454">
        <f>E109+E110</f>
        <v>2022634.2449713545</v>
      </c>
      <c r="F111" s="455"/>
      <c r="G111" s="456">
        <f>G109+G110</f>
        <v>40295.257954632165</v>
      </c>
      <c r="H111" s="457"/>
      <c r="I111" s="458"/>
      <c r="J111" s="456">
        <f>J109+J110</f>
        <v>118046.22734714602</v>
      </c>
      <c r="K111" s="457"/>
      <c r="L111" s="458"/>
      <c r="M111" s="456">
        <f>M109+M110</f>
        <v>0</v>
      </c>
      <c r="N111" s="458"/>
      <c r="O111" s="5"/>
      <c r="P111" s="3"/>
      <c r="Q111" s="27"/>
      <c r="R111" s="27"/>
      <c r="S111" s="27"/>
      <c r="T111" s="27"/>
      <c r="U111" s="27"/>
      <c r="V111" s="27"/>
    </row>
    <row r="112" spans="1:22" x14ac:dyDescent="0.25">
      <c r="A112" s="333"/>
      <c r="B112" s="51" t="s">
        <v>57</v>
      </c>
      <c r="C112" s="52"/>
      <c r="D112" s="52"/>
      <c r="E112" s="448"/>
      <c r="F112" s="449"/>
      <c r="G112" s="462"/>
      <c r="H112" s="463"/>
      <c r="I112" s="464"/>
      <c r="J112" s="462"/>
      <c r="K112" s="463"/>
      <c r="L112" s="464"/>
      <c r="M112" s="462"/>
      <c r="N112" s="464"/>
      <c r="O112" s="5"/>
      <c r="P112" s="3"/>
      <c r="Q112" s="27"/>
      <c r="R112" s="27"/>
      <c r="S112" s="27"/>
      <c r="T112" s="27"/>
      <c r="U112" s="27"/>
      <c r="V112" s="27"/>
    </row>
    <row r="113" spans="1:22" x14ac:dyDescent="0.25">
      <c r="A113" s="333"/>
      <c r="B113" s="53" t="s">
        <v>54</v>
      </c>
      <c r="C113" s="54"/>
      <c r="D113" s="54"/>
      <c r="E113" s="454">
        <f>E111-E112</f>
        <v>2022634.2449713545</v>
      </c>
      <c r="F113" s="455"/>
      <c r="G113" s="456">
        <f>G111-G112</f>
        <v>40295.257954632165</v>
      </c>
      <c r="H113" s="457"/>
      <c r="I113" s="458"/>
      <c r="J113" s="456">
        <f>J111-J112</f>
        <v>118046.22734714602</v>
      </c>
      <c r="K113" s="457"/>
      <c r="L113" s="458"/>
      <c r="M113" s="456">
        <f>M111-M112</f>
        <v>0</v>
      </c>
      <c r="N113" s="458"/>
      <c r="O113" s="5"/>
      <c r="P113" s="3"/>
      <c r="Q113" s="27"/>
      <c r="R113" s="27"/>
      <c r="S113" s="27"/>
      <c r="T113" s="27"/>
      <c r="U113" s="27"/>
      <c r="V113" s="27"/>
    </row>
    <row r="114" spans="1:22" x14ac:dyDescent="0.25">
      <c r="A114" s="333"/>
      <c r="B114" s="51" t="s">
        <v>70</v>
      </c>
      <c r="C114" s="52"/>
      <c r="D114" s="52"/>
      <c r="E114" s="465">
        <f>Uitleg!C119</f>
        <v>25</v>
      </c>
      <c r="F114" s="466"/>
      <c r="G114" s="608">
        <f>Uitleg!C120</f>
        <v>5</v>
      </c>
      <c r="H114" s="468"/>
      <c r="I114" s="469"/>
      <c r="J114" s="465">
        <f>Uitleg!C121</f>
        <v>3</v>
      </c>
      <c r="K114" s="471"/>
      <c r="L114" s="466"/>
      <c r="M114" s="470">
        <v>20</v>
      </c>
      <c r="N114" s="466"/>
      <c r="O114" s="16" t="s">
        <v>109</v>
      </c>
      <c r="P114" s="3"/>
      <c r="Q114" s="27"/>
      <c r="R114" s="27"/>
      <c r="S114" s="27"/>
      <c r="T114" s="27"/>
      <c r="U114" s="27"/>
      <c r="V114" s="27"/>
    </row>
    <row r="115" spans="1:22" x14ac:dyDescent="0.25">
      <c r="A115" s="333"/>
      <c r="B115" s="51" t="str">
        <f>B84</f>
        <v>aantal plaatsen onder forfait en waarop investeringskost van toepassing</v>
      </c>
      <c r="C115" s="52"/>
      <c r="D115" s="52"/>
      <c r="E115" s="602">
        <f>P37</f>
        <v>60</v>
      </c>
      <c r="F115" s="603"/>
      <c r="G115" s="604">
        <f>E115</f>
        <v>60</v>
      </c>
      <c r="H115" s="605"/>
      <c r="I115" s="606"/>
      <c r="J115" s="602">
        <f>G115</f>
        <v>60</v>
      </c>
      <c r="K115" s="607"/>
      <c r="L115" s="603"/>
      <c r="M115" s="602">
        <f>J115</f>
        <v>60</v>
      </c>
      <c r="N115" s="603"/>
      <c r="O115" s="12" t="s">
        <v>110</v>
      </c>
      <c r="P115" s="3"/>
      <c r="Q115" s="27"/>
      <c r="R115" s="27"/>
      <c r="S115" s="27"/>
      <c r="T115" s="27"/>
      <c r="U115" s="27"/>
      <c r="V115" s="27"/>
    </row>
    <row r="116" spans="1:22" x14ac:dyDescent="0.25">
      <c r="A116" s="333"/>
      <c r="B116" s="51" t="s">
        <v>55</v>
      </c>
      <c r="C116" s="52"/>
      <c r="D116" s="52"/>
      <c r="E116" s="467">
        <v>365</v>
      </c>
      <c r="F116" s="468"/>
      <c r="G116" s="467">
        <v>365</v>
      </c>
      <c r="H116" s="468"/>
      <c r="I116" s="469"/>
      <c r="J116" s="467">
        <v>365</v>
      </c>
      <c r="K116" s="468"/>
      <c r="L116" s="469"/>
      <c r="M116" s="467">
        <v>365</v>
      </c>
      <c r="N116" s="469"/>
      <c r="O116" s="12" t="s">
        <v>110</v>
      </c>
      <c r="P116" s="3"/>
      <c r="Q116" s="27"/>
      <c r="R116" s="27"/>
      <c r="S116" s="27"/>
      <c r="T116" s="27"/>
      <c r="U116" s="27"/>
      <c r="V116" s="27"/>
    </row>
    <row r="117" spans="1:22" x14ac:dyDescent="0.25">
      <c r="A117" s="333"/>
      <c r="B117" s="51" t="s">
        <v>5</v>
      </c>
      <c r="C117" s="52"/>
      <c r="D117" s="52"/>
      <c r="E117" s="602">
        <f>bezettingsgraad_werken</f>
        <v>0.99</v>
      </c>
      <c r="F117" s="603"/>
      <c r="G117" s="604">
        <f>E117</f>
        <v>0.99</v>
      </c>
      <c r="H117" s="605"/>
      <c r="I117" s="606"/>
      <c r="J117" s="602">
        <f>G117</f>
        <v>0.99</v>
      </c>
      <c r="K117" s="607"/>
      <c r="L117" s="603"/>
      <c r="M117" s="602">
        <f>J117</f>
        <v>0.99</v>
      </c>
      <c r="N117" s="603"/>
      <c r="O117" s="12" t="s">
        <v>111</v>
      </c>
      <c r="P117" s="3"/>
      <c r="Q117" s="27"/>
      <c r="R117" s="27"/>
      <c r="S117" s="27"/>
      <c r="T117" s="27"/>
      <c r="U117" s="27"/>
      <c r="V117" s="27"/>
    </row>
    <row r="118" spans="1:22" x14ac:dyDescent="0.25">
      <c r="A118" s="333"/>
      <c r="B118" s="204" t="s">
        <v>69</v>
      </c>
      <c r="C118" s="54"/>
      <c r="D118" s="54"/>
      <c r="E118" s="456">
        <f>IFERROR(ROUND(E113/E114/E116/E115/E117,2),0)</f>
        <v>3.73</v>
      </c>
      <c r="F118" s="457"/>
      <c r="G118" s="456">
        <f>IFERROR(ROUND(G113/G114/G116/G115/G117,2),0)</f>
        <v>0.37</v>
      </c>
      <c r="H118" s="457"/>
      <c r="I118" s="458"/>
      <c r="J118" s="456">
        <f>IFERROR(ROUND(J113/J114/J116/J115/J117,2),0)</f>
        <v>1.81</v>
      </c>
      <c r="K118" s="457"/>
      <c r="L118" s="458"/>
      <c r="M118" s="456">
        <f>IFERROR(ROUND(M113/M114/M116/M115/M117,2),0)</f>
        <v>0</v>
      </c>
      <c r="N118" s="458"/>
      <c r="O118" s="27"/>
      <c r="P118" s="3"/>
      <c r="Q118" s="27"/>
      <c r="R118" s="27"/>
      <c r="S118" s="27"/>
      <c r="T118" s="27"/>
      <c r="U118" s="27"/>
      <c r="V118" s="27"/>
    </row>
    <row r="119" spans="1:22" x14ac:dyDescent="0.25">
      <c r="A119" s="333"/>
      <c r="B119" s="488"/>
      <c r="C119" s="489"/>
      <c r="D119" s="489"/>
      <c r="E119" s="489"/>
      <c r="F119" s="489"/>
      <c r="G119" s="489"/>
      <c r="H119" s="489"/>
      <c r="I119" s="489"/>
      <c r="J119" s="489"/>
      <c r="K119" s="489"/>
      <c r="L119" s="489"/>
      <c r="M119" s="489"/>
      <c r="N119" s="489"/>
      <c r="O119" s="27"/>
      <c r="P119" s="3"/>
      <c r="Q119" s="27"/>
      <c r="R119" s="27"/>
      <c r="S119" s="27"/>
      <c r="T119" s="27"/>
      <c r="U119" s="27"/>
      <c r="V119" s="27"/>
    </row>
    <row r="120" spans="1:22" x14ac:dyDescent="0.25">
      <c r="A120" s="333"/>
      <c r="B120" s="490" t="s">
        <v>155</v>
      </c>
      <c r="C120" s="491"/>
      <c r="D120" s="491"/>
      <c r="E120" s="491"/>
      <c r="F120" s="492"/>
      <c r="G120" s="513">
        <f>E118+G118+J118+M118</f>
        <v>5.91</v>
      </c>
      <c r="H120" s="514"/>
      <c r="I120" s="515"/>
      <c r="J120" s="12" t="s">
        <v>20</v>
      </c>
      <c r="K120" s="15"/>
      <c r="L120" s="15"/>
      <c r="M120" s="15"/>
      <c r="N120" s="15"/>
      <c r="O120" s="27"/>
      <c r="P120" s="3"/>
      <c r="Q120" s="27"/>
      <c r="R120" s="27"/>
      <c r="S120" s="27"/>
      <c r="T120" s="27"/>
      <c r="U120" s="27"/>
      <c r="V120" s="27"/>
    </row>
    <row r="121" spans="1:22" x14ac:dyDescent="0.25">
      <c r="A121" s="333"/>
      <c r="B121" s="496" t="s">
        <v>6</v>
      </c>
      <c r="C121" s="497"/>
      <c r="D121" s="497"/>
      <c r="E121" s="497"/>
      <c r="F121" s="498"/>
      <c r="G121" s="499" t="s">
        <v>68</v>
      </c>
      <c r="H121" s="500"/>
      <c r="I121" s="500"/>
      <c r="J121" s="500"/>
      <c r="K121" s="500"/>
      <c r="L121" s="500"/>
      <c r="M121" s="500"/>
      <c r="N121" s="501"/>
      <c r="O121" s="27"/>
      <c r="P121" s="3"/>
      <c r="Q121" s="27"/>
      <c r="R121" s="27"/>
      <c r="S121" s="27"/>
      <c r="T121" s="27"/>
      <c r="U121" s="27"/>
      <c r="V121" s="27"/>
    </row>
    <row r="122" spans="1:22" x14ac:dyDescent="0.25">
      <c r="A122" s="333"/>
      <c r="B122" s="502"/>
      <c r="C122" s="503"/>
      <c r="D122" s="503"/>
      <c r="E122" s="503"/>
      <c r="F122" s="503"/>
      <c r="G122" s="503"/>
      <c r="H122" s="503"/>
      <c r="I122" s="503"/>
      <c r="J122" s="503"/>
      <c r="K122" s="503"/>
      <c r="L122" s="503"/>
      <c r="M122" s="503"/>
      <c r="N122" s="504"/>
      <c r="O122" s="27"/>
      <c r="P122" s="3"/>
      <c r="Q122" s="27"/>
      <c r="R122" s="27"/>
      <c r="S122" s="27"/>
      <c r="T122" s="27"/>
      <c r="U122" s="27"/>
      <c r="V122" s="27"/>
    </row>
    <row r="123" spans="1:22" x14ac:dyDescent="0.25">
      <c r="A123" s="333"/>
      <c r="B123" s="39"/>
      <c r="C123" s="4"/>
      <c r="D123" s="4"/>
      <c r="E123" s="4"/>
      <c r="F123" s="15"/>
      <c r="G123" s="15"/>
      <c r="H123" s="15"/>
      <c r="I123" s="15"/>
      <c r="J123" s="15"/>
      <c r="K123" s="15"/>
      <c r="L123" s="15"/>
      <c r="M123" s="15"/>
      <c r="N123" s="15"/>
      <c r="O123" s="27"/>
      <c r="P123" s="3"/>
      <c r="Q123" s="27"/>
      <c r="R123" s="27"/>
      <c r="S123" s="27"/>
      <c r="T123" s="27"/>
      <c r="U123" s="27"/>
      <c r="V123" s="27"/>
    </row>
    <row r="124" spans="1:22" x14ac:dyDescent="0.25">
      <c r="A124" s="333"/>
      <c r="B124" s="472" t="s">
        <v>3</v>
      </c>
      <c r="C124" s="473"/>
      <c r="D124" s="473"/>
      <c r="E124" s="474"/>
      <c r="F124" s="475" t="s">
        <v>80</v>
      </c>
      <c r="G124" s="476"/>
      <c r="H124" s="476"/>
      <c r="I124" s="476"/>
      <c r="J124" s="476"/>
      <c r="K124" s="476"/>
      <c r="L124" s="476"/>
      <c r="M124" s="476"/>
      <c r="N124" s="477"/>
      <c r="O124" s="27"/>
      <c r="P124" s="3"/>
      <c r="Q124" s="27"/>
      <c r="R124" s="27"/>
      <c r="S124" s="27"/>
      <c r="T124" s="27"/>
      <c r="U124" s="27"/>
      <c r="V124" s="27"/>
    </row>
    <row r="125" spans="1:22" x14ac:dyDescent="0.25">
      <c r="A125" s="333"/>
      <c r="B125" s="40"/>
      <c r="C125" s="40"/>
      <c r="D125" s="40"/>
      <c r="E125" s="40"/>
      <c r="F125" s="40"/>
      <c r="G125" s="40"/>
      <c r="H125" s="40"/>
      <c r="I125" s="40"/>
      <c r="J125" s="40"/>
      <c r="K125" s="40"/>
      <c r="L125" s="40"/>
      <c r="M125" s="40"/>
      <c r="N125" s="40"/>
      <c r="O125" s="27"/>
      <c r="P125" s="27"/>
      <c r="Q125" s="27"/>
      <c r="R125" s="27"/>
      <c r="S125" s="27"/>
      <c r="T125" s="27"/>
      <c r="U125" s="27"/>
      <c r="V125" s="27"/>
    </row>
    <row r="126" spans="1:22" x14ac:dyDescent="0.25">
      <c r="B126" s="55"/>
      <c r="C126" s="55"/>
      <c r="D126" s="55"/>
      <c r="E126" s="55"/>
      <c r="F126" s="9"/>
      <c r="G126" s="9"/>
      <c r="H126" s="9"/>
      <c r="I126" s="9"/>
      <c r="J126" s="9"/>
      <c r="K126" s="9"/>
      <c r="L126" s="9"/>
      <c r="M126" s="9"/>
      <c r="N126" s="9"/>
    </row>
    <row r="127" spans="1:22" x14ac:dyDescent="0.25">
      <c r="B127" s="339" t="s">
        <v>116</v>
      </c>
      <c r="C127" s="340"/>
      <c r="D127" s="340"/>
      <c r="E127" s="340"/>
      <c r="F127" s="340"/>
      <c r="G127" s="340"/>
      <c r="H127" s="340"/>
      <c r="I127" s="340"/>
      <c r="J127" s="340"/>
      <c r="K127" s="340"/>
      <c r="L127" s="340"/>
      <c r="M127" s="340"/>
      <c r="N127" s="340"/>
    </row>
    <row r="128" spans="1:22" x14ac:dyDescent="0.25">
      <c r="B128" s="43"/>
      <c r="C128" s="43"/>
      <c r="D128" s="43"/>
      <c r="E128" s="43"/>
      <c r="F128" s="43"/>
      <c r="G128" s="43"/>
      <c r="H128" s="43"/>
      <c r="I128" s="43"/>
      <c r="J128" s="43"/>
      <c r="K128" s="43"/>
      <c r="L128" s="43"/>
      <c r="M128" s="43"/>
      <c r="N128" s="43"/>
    </row>
    <row r="129" spans="2:14" x14ac:dyDescent="0.25">
      <c r="B129" s="478" t="s">
        <v>340</v>
      </c>
      <c r="C129" s="479"/>
      <c r="D129" s="479"/>
      <c r="E129" s="479"/>
      <c r="F129" s="479"/>
      <c r="G129" s="479"/>
      <c r="H129" s="479"/>
      <c r="I129" s="479"/>
      <c r="J129" s="479"/>
      <c r="K129" s="479"/>
      <c r="L129" s="479"/>
      <c r="M129" s="480"/>
    </row>
    <row r="130" spans="2:14" ht="291" customHeight="1" x14ac:dyDescent="0.25">
      <c r="B130" s="481"/>
      <c r="C130" s="482"/>
      <c r="D130" s="482"/>
      <c r="E130" s="482"/>
      <c r="F130" s="482"/>
      <c r="G130" s="482"/>
      <c r="H130" s="482"/>
      <c r="I130" s="482"/>
      <c r="J130" s="482"/>
      <c r="K130" s="482"/>
      <c r="L130" s="482"/>
      <c r="M130" s="483"/>
    </row>
    <row r="131" spans="2:14" x14ac:dyDescent="0.25">
      <c r="B131" s="43"/>
    </row>
    <row r="132" spans="2:14" x14ac:dyDescent="0.25">
      <c r="E132" s="200" t="s">
        <v>60</v>
      </c>
      <c r="F132" s="1" t="s">
        <v>58</v>
      </c>
      <c r="G132" s="200" t="s">
        <v>252</v>
      </c>
      <c r="H132" s="484" t="s">
        <v>253</v>
      </c>
      <c r="I132" s="484"/>
      <c r="J132" s="200" t="s">
        <v>66</v>
      </c>
      <c r="K132" s="200" t="s">
        <v>48</v>
      </c>
      <c r="L132" s="200" t="s">
        <v>65</v>
      </c>
      <c r="M132" s="200"/>
    </row>
    <row r="133" spans="2:14" x14ac:dyDescent="0.25">
      <c r="B133" s="485" t="s">
        <v>101</v>
      </c>
      <c r="C133" s="485"/>
      <c r="D133" s="485"/>
      <c r="E133" s="144">
        <v>40</v>
      </c>
      <c r="F133" s="28">
        <v>2000000</v>
      </c>
      <c r="G133" s="28">
        <v>1600000</v>
      </c>
      <c r="H133" s="600">
        <v>200000</v>
      </c>
      <c r="I133" s="601"/>
      <c r="J133" s="202">
        <v>0</v>
      </c>
      <c r="K133" s="28"/>
      <c r="L133" s="201">
        <f>F133-SUM(G133:K133)</f>
        <v>200000</v>
      </c>
      <c r="M133" s="56"/>
    </row>
    <row r="134" spans="2:14" x14ac:dyDescent="0.25">
      <c r="B134" s="485" t="s">
        <v>173</v>
      </c>
      <c r="C134" s="485"/>
      <c r="D134" s="485"/>
      <c r="E134" s="144">
        <v>8</v>
      </c>
      <c r="F134" s="28">
        <v>360000</v>
      </c>
      <c r="G134" s="28">
        <v>0</v>
      </c>
      <c r="H134" s="600">
        <v>100000</v>
      </c>
      <c r="I134" s="601"/>
      <c r="J134" s="202">
        <v>0</v>
      </c>
      <c r="K134" s="28"/>
      <c r="L134" s="201">
        <f>F134-SUM(G134:K134)</f>
        <v>260000</v>
      </c>
      <c r="M134" s="56"/>
    </row>
    <row r="135" spans="2:14" x14ac:dyDescent="0.25">
      <c r="B135" s="1" t="s">
        <v>61</v>
      </c>
      <c r="C135" s="1"/>
      <c r="D135" s="1"/>
      <c r="E135" s="105"/>
      <c r="F135" s="105"/>
      <c r="G135" s="105"/>
      <c r="H135" s="105"/>
      <c r="I135" s="105"/>
      <c r="J135" s="105"/>
      <c r="K135" s="105"/>
      <c r="L135" s="108">
        <f>SUM(L133:M134)</f>
        <v>460000</v>
      </c>
      <c r="M135" s="200"/>
    </row>
    <row r="136" spans="2:14" x14ac:dyDescent="0.25">
      <c r="B136" s="1" t="s">
        <v>254</v>
      </c>
      <c r="C136" s="1"/>
      <c r="D136" s="1"/>
      <c r="E136" s="105"/>
      <c r="F136" s="105"/>
      <c r="G136" s="181" t="s">
        <v>258</v>
      </c>
      <c r="H136" s="105"/>
      <c r="I136" s="105"/>
      <c r="J136" s="105"/>
      <c r="K136" s="108"/>
      <c r="L136" s="108"/>
    </row>
    <row r="137" spans="2:14" x14ac:dyDescent="0.25">
      <c r="B137" s="13" t="s">
        <v>62</v>
      </c>
      <c r="E137" s="28">
        <f>L135</f>
        <v>460000</v>
      </c>
      <c r="F137" s="109" t="s">
        <v>81</v>
      </c>
      <c r="G137" s="105"/>
      <c r="H137" s="105"/>
      <c r="I137" s="105"/>
      <c r="J137" s="105"/>
      <c r="K137" s="108"/>
      <c r="L137" s="108"/>
    </row>
    <row r="138" spans="2:14" x14ac:dyDescent="0.25">
      <c r="B138" s="13" t="s">
        <v>63</v>
      </c>
      <c r="E138" s="41">
        <f>P37*365*bezettingsgraad_werken</f>
        <v>21681</v>
      </c>
      <c r="F138" s="66" t="s">
        <v>81</v>
      </c>
      <c r="G138" s="1"/>
      <c r="H138" s="1"/>
      <c r="I138" s="1"/>
      <c r="J138" s="1"/>
      <c r="K138" s="57"/>
      <c r="L138" s="200"/>
    </row>
    <row r="139" spans="2:14" x14ac:dyDescent="0.25">
      <c r="E139" s="41"/>
      <c r="F139" s="1"/>
      <c r="G139" s="1"/>
      <c r="H139" s="1"/>
      <c r="I139" s="1"/>
      <c r="J139" s="1"/>
      <c r="K139" s="57"/>
      <c r="L139" s="200"/>
    </row>
    <row r="140" spans="2:14" x14ac:dyDescent="0.25">
      <c r="B140" s="490" t="s">
        <v>156</v>
      </c>
      <c r="C140" s="491"/>
      <c r="D140" s="491"/>
      <c r="E140" s="491"/>
      <c r="F140" s="492"/>
      <c r="G140" s="513">
        <f>IFERROR(E137/E138,0)</f>
        <v>21.21673354550067</v>
      </c>
      <c r="H140" s="514"/>
      <c r="I140" s="515"/>
      <c r="J140" s="66" t="s">
        <v>81</v>
      </c>
      <c r="K140" s="15"/>
      <c r="L140" s="15"/>
      <c r="M140" s="15"/>
      <c r="N140" s="15"/>
    </row>
    <row r="141" spans="2:14" x14ac:dyDescent="0.25">
      <c r="B141" s="490" t="s">
        <v>195</v>
      </c>
      <c r="C141" s="491"/>
      <c r="D141" s="491"/>
      <c r="E141" s="491"/>
      <c r="F141" s="492"/>
      <c r="G141" s="516" t="s">
        <v>196</v>
      </c>
      <c r="H141" s="517"/>
      <c r="I141" s="517"/>
      <c r="J141" s="517"/>
      <c r="K141" s="517"/>
      <c r="L141" s="517"/>
      <c r="M141" s="517"/>
      <c r="N141" s="518"/>
    </row>
    <row r="143" spans="2:14" x14ac:dyDescent="0.25">
      <c r="B143" s="339" t="s">
        <v>152</v>
      </c>
      <c r="C143" s="340"/>
      <c r="D143" s="340"/>
      <c r="E143" s="340"/>
      <c r="F143" s="340"/>
      <c r="G143" s="340"/>
      <c r="H143" s="340"/>
      <c r="I143" s="340"/>
      <c r="J143" s="340"/>
      <c r="K143" s="340"/>
      <c r="L143" s="340"/>
      <c r="M143" s="340"/>
      <c r="N143" s="340"/>
    </row>
    <row r="145" spans="2:15" ht="85.5" customHeight="1" x14ac:dyDescent="0.25">
      <c r="B145" s="505" t="s">
        <v>194</v>
      </c>
      <c r="C145" s="506"/>
      <c r="D145" s="506"/>
      <c r="E145" s="506"/>
      <c r="F145" s="506"/>
      <c r="G145" s="506"/>
      <c r="H145" s="506"/>
      <c r="I145" s="506"/>
      <c r="J145" s="506"/>
      <c r="K145" s="506"/>
      <c r="L145" s="506"/>
      <c r="M145" s="506"/>
      <c r="N145" s="507"/>
    </row>
    <row r="146" spans="2:15" ht="15.75" thickBot="1" x14ac:dyDescent="0.3">
      <c r="B146" s="208"/>
      <c r="C146" s="208"/>
      <c r="D146" s="208"/>
      <c r="E146" s="208"/>
      <c r="F146" s="208"/>
      <c r="G146" s="208"/>
      <c r="H146" s="208"/>
      <c r="I146" s="208"/>
      <c r="J146" s="208"/>
      <c r="K146" s="208"/>
      <c r="L146" s="208"/>
      <c r="M146" s="208"/>
      <c r="N146" s="208"/>
    </row>
    <row r="147" spans="2:15" s="61" customFormat="1" ht="42.75" customHeight="1" thickBot="1" x14ac:dyDescent="0.3">
      <c r="B147" s="508" t="s">
        <v>125</v>
      </c>
      <c r="C147" s="509"/>
      <c r="D147" s="510"/>
      <c r="E147" s="138" t="s">
        <v>175</v>
      </c>
      <c r="F147" s="138" t="s">
        <v>176</v>
      </c>
      <c r="G147" s="205"/>
      <c r="H147" s="205"/>
      <c r="I147" s="205"/>
      <c r="J147" s="205"/>
      <c r="K147" s="205"/>
      <c r="L147" s="205"/>
      <c r="M147" s="205"/>
      <c r="N147" s="205"/>
    </row>
    <row r="148" spans="2:15" s="61" customFormat="1" ht="14.25" customHeight="1" x14ac:dyDescent="0.25">
      <c r="B148" s="205"/>
      <c r="C148" s="98" t="s">
        <v>61</v>
      </c>
      <c r="D148" s="207"/>
      <c r="E148" s="137">
        <f>SUM(E149:E156)</f>
        <v>100000</v>
      </c>
      <c r="F148" s="139">
        <f>IFERROR(E148/$E$179,0)</f>
        <v>4.6123333794566674</v>
      </c>
      <c r="G148" s="511" t="s">
        <v>142</v>
      </c>
      <c r="H148" s="509"/>
      <c r="I148" s="509"/>
      <c r="J148" s="509"/>
      <c r="K148" s="509"/>
      <c r="L148" s="509"/>
      <c r="M148" s="509"/>
      <c r="N148" s="205"/>
      <c r="O148" s="205"/>
    </row>
    <row r="149" spans="2:15" s="61" customFormat="1" ht="15" customHeight="1" x14ac:dyDescent="0.25">
      <c r="B149" s="205"/>
      <c r="C149" s="205"/>
      <c r="D149" s="97" t="s">
        <v>117</v>
      </c>
      <c r="E149" s="104">
        <f>Uitleg!C135</f>
        <v>20000</v>
      </c>
      <c r="F149" s="104">
        <f>IFERROR(E149/$E$179,0)</f>
        <v>0.92246667589133347</v>
      </c>
      <c r="G149" s="100" t="s">
        <v>141</v>
      </c>
      <c r="H149" s="205"/>
      <c r="I149" s="205"/>
      <c r="J149" s="205"/>
      <c r="K149" s="205"/>
      <c r="L149" s="205"/>
      <c r="M149" s="205"/>
      <c r="N149" s="205"/>
      <c r="O149" s="205"/>
    </row>
    <row r="150" spans="2:15" s="61" customFormat="1" ht="15" customHeight="1" x14ac:dyDescent="0.25">
      <c r="B150" s="205"/>
      <c r="C150" s="205"/>
      <c r="D150" s="97" t="s">
        <v>118</v>
      </c>
      <c r="E150" s="104">
        <f>Uitleg!C136</f>
        <v>20000</v>
      </c>
      <c r="F150" s="104">
        <f t="shared" ref="F150:F156" si="2">IFERROR(E150/$E$179,0)</f>
        <v>0.92246667589133347</v>
      </c>
      <c r="G150" s="100" t="s">
        <v>141</v>
      </c>
      <c r="H150" s="205"/>
      <c r="I150" s="205"/>
      <c r="J150" s="205"/>
      <c r="K150" s="205"/>
      <c r="L150" s="205"/>
      <c r="M150" s="205"/>
      <c r="N150" s="205"/>
      <c r="O150" s="205"/>
    </row>
    <row r="151" spans="2:15" s="61" customFormat="1" ht="15" customHeight="1" x14ac:dyDescent="0.25">
      <c r="B151" s="205"/>
      <c r="C151" s="205"/>
      <c r="D151" s="97" t="s">
        <v>119</v>
      </c>
      <c r="E151" s="104">
        <f>Uitleg!C137</f>
        <v>10000</v>
      </c>
      <c r="F151" s="104">
        <f t="shared" si="2"/>
        <v>0.46123333794566673</v>
      </c>
      <c r="G151" s="100" t="s">
        <v>141</v>
      </c>
      <c r="H151" s="511" t="s">
        <v>168</v>
      </c>
      <c r="I151" s="512"/>
      <c r="J151" s="512"/>
      <c r="K151" s="512"/>
      <c r="L151" s="512"/>
      <c r="M151" s="512"/>
      <c r="N151" s="509"/>
      <c r="O151" s="205"/>
    </row>
    <row r="152" spans="2:15" s="61" customFormat="1" ht="15" customHeight="1" x14ac:dyDescent="0.25">
      <c r="B152" s="205"/>
      <c r="C152" s="205"/>
      <c r="D152" s="97" t="s">
        <v>120</v>
      </c>
      <c r="E152" s="104">
        <f>Uitleg!C138</f>
        <v>0</v>
      </c>
      <c r="F152" s="104">
        <f t="shared" si="2"/>
        <v>0</v>
      </c>
      <c r="G152" s="100" t="s">
        <v>141</v>
      </c>
      <c r="H152" s="205"/>
      <c r="I152" s="205"/>
      <c r="J152" s="205"/>
      <c r="K152" s="205"/>
      <c r="L152" s="205"/>
      <c r="M152" s="205"/>
      <c r="N152" s="205"/>
      <c r="O152" s="205"/>
    </row>
    <row r="153" spans="2:15" s="61" customFormat="1" ht="15" customHeight="1" x14ac:dyDescent="0.25">
      <c r="B153" s="205"/>
      <c r="C153" s="205"/>
      <c r="D153" s="97" t="s">
        <v>121</v>
      </c>
      <c r="E153" s="104">
        <f>Uitleg!C139</f>
        <v>30000</v>
      </c>
      <c r="F153" s="104">
        <f t="shared" si="2"/>
        <v>1.3837000138370001</v>
      </c>
      <c r="G153" s="100" t="s">
        <v>141</v>
      </c>
      <c r="H153" s="511" t="s">
        <v>166</v>
      </c>
      <c r="I153" s="509"/>
      <c r="J153" s="509"/>
      <c r="K153" s="509"/>
      <c r="L153" s="509"/>
      <c r="M153" s="509"/>
      <c r="N153" s="205"/>
      <c r="O153" s="205"/>
    </row>
    <row r="154" spans="2:15" s="61" customFormat="1" ht="15" customHeight="1" x14ac:dyDescent="0.25">
      <c r="B154" s="205"/>
      <c r="C154" s="205"/>
      <c r="D154" s="97" t="s">
        <v>122</v>
      </c>
      <c r="E154" s="104">
        <f>Uitleg!C140</f>
        <v>0</v>
      </c>
      <c r="F154" s="104">
        <f t="shared" si="2"/>
        <v>0</v>
      </c>
      <c r="G154" s="100" t="s">
        <v>141</v>
      </c>
      <c r="H154" s="205"/>
      <c r="I154" s="205"/>
      <c r="J154" s="205"/>
      <c r="K154" s="205"/>
      <c r="L154" s="205"/>
      <c r="M154" s="205"/>
      <c r="N154" s="205"/>
      <c r="O154" s="205"/>
    </row>
    <row r="155" spans="2:15" s="61" customFormat="1" ht="15" customHeight="1" x14ac:dyDescent="0.25">
      <c r="B155" s="205"/>
      <c r="C155" s="205"/>
      <c r="D155" s="97" t="s">
        <v>123</v>
      </c>
      <c r="E155" s="104">
        <f>Uitleg!C141</f>
        <v>0</v>
      </c>
      <c r="F155" s="104">
        <f t="shared" si="2"/>
        <v>0</v>
      </c>
      <c r="G155" s="100" t="s">
        <v>141</v>
      </c>
      <c r="H155" s="205"/>
      <c r="I155" s="205"/>
      <c r="J155" s="205"/>
      <c r="K155" s="205"/>
      <c r="L155" s="205"/>
      <c r="M155" s="205"/>
      <c r="N155" s="205"/>
      <c r="O155" s="205"/>
    </row>
    <row r="156" spans="2:15" s="61" customFormat="1" ht="15" customHeight="1" x14ac:dyDescent="0.25">
      <c r="B156" s="205"/>
      <c r="C156" s="205"/>
      <c r="D156" s="97" t="s">
        <v>48</v>
      </c>
      <c r="E156" s="104">
        <f>Uitleg!C142</f>
        <v>20000</v>
      </c>
      <c r="F156" s="104">
        <f t="shared" si="2"/>
        <v>0.92246667589133347</v>
      </c>
      <c r="G156" s="100" t="s">
        <v>141</v>
      </c>
      <c r="H156" s="205"/>
      <c r="I156" s="205"/>
      <c r="J156" s="205"/>
      <c r="K156" s="205"/>
      <c r="L156" s="205"/>
      <c r="M156" s="205"/>
      <c r="N156" s="205"/>
      <c r="O156" s="205"/>
    </row>
    <row r="157" spans="2:15" ht="15" customHeight="1" x14ac:dyDescent="0.25">
      <c r="E157" s="28"/>
      <c r="F157" s="28"/>
    </row>
    <row r="158" spans="2:15" ht="15" customHeight="1" x14ac:dyDescent="0.25">
      <c r="B158" s="1" t="s">
        <v>124</v>
      </c>
      <c r="E158" s="105"/>
      <c r="F158" s="105"/>
    </row>
    <row r="159" spans="2:15" ht="15" customHeight="1" x14ac:dyDescent="0.25">
      <c r="C159" s="1" t="s">
        <v>126</v>
      </c>
      <c r="E159" s="103">
        <f>SUM(E160:E167)</f>
        <v>81000</v>
      </c>
      <c r="F159" s="103">
        <f>IFERROR(E159/E179,0)</f>
        <v>3.7359900373599002</v>
      </c>
      <c r="G159" s="126" t="s">
        <v>142</v>
      </c>
      <c r="H159" s="206"/>
      <c r="I159" s="206"/>
      <c r="J159" s="206"/>
      <c r="K159" s="206"/>
      <c r="L159" s="192"/>
      <c r="M159" s="192"/>
      <c r="N159" s="192"/>
    </row>
    <row r="160" spans="2:15" ht="15" customHeight="1" x14ac:dyDescent="0.25">
      <c r="D160" s="13" t="s">
        <v>127</v>
      </c>
      <c r="E160" s="28">
        <f>Uitleg!C146</f>
        <v>0</v>
      </c>
      <c r="F160" s="28">
        <f>IFERROR(E160/$E$179,0)</f>
        <v>0</v>
      </c>
      <c r="G160" s="100" t="s">
        <v>141</v>
      </c>
    </row>
    <row r="161" spans="2:14" ht="15" customHeight="1" x14ac:dyDescent="0.25">
      <c r="D161" s="13" t="s">
        <v>128</v>
      </c>
      <c r="E161" s="28">
        <f>Uitleg!C147</f>
        <v>40000</v>
      </c>
      <c r="F161" s="28">
        <f t="shared" ref="F161:F167" si="3">IFERROR(E161/$E$179,0)</f>
        <v>1.8449333517826669</v>
      </c>
      <c r="G161" s="100" t="s">
        <v>141</v>
      </c>
      <c r="H161" s="43" t="s">
        <v>219</v>
      </c>
    </row>
    <row r="162" spans="2:14" ht="15" customHeight="1" x14ac:dyDescent="0.25">
      <c r="D162" s="13" t="s">
        <v>129</v>
      </c>
      <c r="E162" s="28">
        <f>Uitleg!C148</f>
        <v>1000</v>
      </c>
      <c r="F162" s="28">
        <f t="shared" si="3"/>
        <v>4.6123333794566672E-2</v>
      </c>
      <c r="G162" s="100" t="s">
        <v>141</v>
      </c>
      <c r="H162" s="43" t="s">
        <v>260</v>
      </c>
    </row>
    <row r="163" spans="2:14" ht="15" customHeight="1" x14ac:dyDescent="0.25">
      <c r="B163" s="1"/>
      <c r="D163" s="13" t="s">
        <v>130</v>
      </c>
      <c r="E163" s="28">
        <f>Uitleg!C149</f>
        <v>0</v>
      </c>
      <c r="F163" s="28">
        <f t="shared" si="3"/>
        <v>0</v>
      </c>
      <c r="G163" s="100" t="s">
        <v>141</v>
      </c>
      <c r="H163" s="43" t="s">
        <v>221</v>
      </c>
    </row>
    <row r="164" spans="2:14" ht="15" customHeight="1" x14ac:dyDescent="0.25">
      <c r="D164" s="13" t="s">
        <v>131</v>
      </c>
      <c r="E164" s="28">
        <f>Uitleg!C150</f>
        <v>40000</v>
      </c>
      <c r="F164" s="28">
        <f t="shared" si="3"/>
        <v>1.8449333517826669</v>
      </c>
      <c r="G164" s="100" t="s">
        <v>141</v>
      </c>
    </row>
    <row r="165" spans="2:14" ht="15" customHeight="1" x14ac:dyDescent="0.25">
      <c r="D165" s="13" t="s">
        <v>132</v>
      </c>
      <c r="E165" s="28">
        <f>Uitleg!C151</f>
        <v>0</v>
      </c>
      <c r="F165" s="28">
        <f t="shared" si="3"/>
        <v>0</v>
      </c>
      <c r="G165" s="100" t="s">
        <v>141</v>
      </c>
      <c r="H165" s="43" t="s">
        <v>167</v>
      </c>
    </row>
    <row r="166" spans="2:14" ht="15" customHeight="1" x14ac:dyDescent="0.25">
      <c r="D166" s="60" t="s">
        <v>133</v>
      </c>
      <c r="E166" s="28">
        <f>Uitleg!C152</f>
        <v>0</v>
      </c>
      <c r="F166" s="28">
        <f t="shared" si="3"/>
        <v>0</v>
      </c>
      <c r="G166" s="100" t="s">
        <v>141</v>
      </c>
      <c r="H166" s="43" t="s">
        <v>220</v>
      </c>
    </row>
    <row r="167" spans="2:14" ht="15" customHeight="1" x14ac:dyDescent="0.25">
      <c r="D167" s="60" t="s">
        <v>48</v>
      </c>
      <c r="E167" s="28">
        <f>Uitleg!C153</f>
        <v>0</v>
      </c>
      <c r="F167" s="28">
        <f t="shared" si="3"/>
        <v>0</v>
      </c>
      <c r="G167" s="100" t="s">
        <v>141</v>
      </c>
    </row>
    <row r="168" spans="2:14" ht="15" customHeight="1" x14ac:dyDescent="0.25">
      <c r="C168" s="1" t="s">
        <v>134</v>
      </c>
      <c r="D168" s="99"/>
      <c r="E168" s="106">
        <f>Uitleg!C155</f>
        <v>60000</v>
      </c>
      <c r="F168" s="106">
        <f>IFERROR(E168/$E$179,0)</f>
        <v>2.7674000276740003</v>
      </c>
      <c r="G168" s="132" t="s">
        <v>153</v>
      </c>
      <c r="H168" s="133"/>
      <c r="I168" s="133"/>
      <c r="J168" s="133"/>
      <c r="K168" s="133"/>
      <c r="L168" s="133"/>
      <c r="M168" s="133"/>
      <c r="N168" s="133"/>
    </row>
    <row r="169" spans="2:14" ht="15" customHeight="1" x14ac:dyDescent="0.25">
      <c r="C169" s="1" t="s">
        <v>135</v>
      </c>
      <c r="D169" s="99"/>
      <c r="E169" s="106">
        <f>Uitleg!C156</f>
        <v>60000</v>
      </c>
      <c r="F169" s="106">
        <f t="shared" ref="F169:F174" si="4">IFERROR(E169/$E$179,0)</f>
        <v>2.7674000276740003</v>
      </c>
      <c r="G169" s="132" t="s">
        <v>153</v>
      </c>
      <c r="H169" s="133"/>
      <c r="I169" s="133"/>
      <c r="J169" s="133"/>
      <c r="K169" s="133"/>
      <c r="L169" s="133"/>
      <c r="M169" s="133"/>
      <c r="N169" s="133"/>
    </row>
    <row r="170" spans="2:14" ht="15" customHeight="1" x14ac:dyDescent="0.25">
      <c r="C170" s="136" t="s">
        <v>136</v>
      </c>
      <c r="D170" s="99"/>
      <c r="E170" s="106">
        <f>Uitleg!C157</f>
        <v>0</v>
      </c>
      <c r="F170" s="106">
        <f t="shared" si="4"/>
        <v>0</v>
      </c>
      <c r="G170" s="132" t="s">
        <v>153</v>
      </c>
      <c r="H170" s="133"/>
      <c r="I170" s="133"/>
      <c r="J170" s="133"/>
      <c r="K170" s="133"/>
      <c r="L170" s="133"/>
      <c r="M170" s="133"/>
      <c r="N170" s="133"/>
    </row>
    <row r="171" spans="2:14" ht="15" customHeight="1" x14ac:dyDescent="0.25">
      <c r="C171" s="1" t="s">
        <v>137</v>
      </c>
      <c r="D171" s="99"/>
      <c r="E171" s="106">
        <f>Uitleg!C158</f>
        <v>0</v>
      </c>
      <c r="F171" s="106">
        <f t="shared" si="4"/>
        <v>0</v>
      </c>
      <c r="G171" s="132" t="s">
        <v>153</v>
      </c>
      <c r="H171" s="133"/>
      <c r="I171" s="133"/>
      <c r="J171" s="133"/>
      <c r="K171" s="133"/>
      <c r="L171" s="133"/>
      <c r="M171" s="133"/>
      <c r="N171" s="133"/>
    </row>
    <row r="172" spans="2:14" ht="15" customHeight="1" x14ac:dyDescent="0.25">
      <c r="C172" s="1" t="s">
        <v>138</v>
      </c>
      <c r="D172" s="99"/>
      <c r="E172" s="106">
        <f>Uitleg!C159</f>
        <v>0</v>
      </c>
      <c r="F172" s="106">
        <f t="shared" si="4"/>
        <v>0</v>
      </c>
      <c r="G172" s="132" t="s">
        <v>153</v>
      </c>
      <c r="H172" s="133"/>
      <c r="I172" s="133"/>
      <c r="J172" s="133"/>
      <c r="K172" s="133"/>
      <c r="L172" s="133"/>
      <c r="M172" s="133"/>
      <c r="N172" s="133"/>
    </row>
    <row r="173" spans="2:14" ht="15" customHeight="1" x14ac:dyDescent="0.25">
      <c r="C173" s="1" t="s">
        <v>139</v>
      </c>
      <c r="D173" s="99"/>
      <c r="E173" s="106">
        <f>Uitleg!C160</f>
        <v>0</v>
      </c>
      <c r="F173" s="106">
        <f t="shared" si="4"/>
        <v>0</v>
      </c>
      <c r="G173" s="132" t="s">
        <v>153</v>
      </c>
      <c r="H173" s="133"/>
      <c r="I173" s="133"/>
      <c r="J173" s="133"/>
      <c r="K173" s="133"/>
      <c r="L173" s="133"/>
      <c r="M173" s="133"/>
      <c r="N173" s="133"/>
    </row>
    <row r="174" spans="2:14" ht="15" customHeight="1" x14ac:dyDescent="0.25">
      <c r="C174" s="1" t="s">
        <v>140</v>
      </c>
      <c r="D174" s="99"/>
      <c r="E174" s="106">
        <f>Uitleg!C161</f>
        <v>0</v>
      </c>
      <c r="F174" s="106">
        <f t="shared" si="4"/>
        <v>0</v>
      </c>
      <c r="G174" s="132" t="s">
        <v>153</v>
      </c>
      <c r="H174" s="133"/>
      <c r="I174" s="133"/>
      <c r="J174" s="133"/>
      <c r="K174" s="133"/>
      <c r="L174" s="133"/>
      <c r="M174" s="133"/>
      <c r="N174" s="133"/>
    </row>
    <row r="175" spans="2:14" x14ac:dyDescent="0.25">
      <c r="C175" s="1"/>
      <c r="D175" s="99"/>
      <c r="E175" s="107"/>
      <c r="F175" s="107"/>
      <c r="G175" s="176"/>
      <c r="H175" s="134"/>
      <c r="I175" s="134"/>
      <c r="J175" s="134"/>
      <c r="K175" s="134"/>
      <c r="L175" s="134"/>
      <c r="M175" s="134"/>
      <c r="N175" s="134"/>
    </row>
    <row r="176" spans="2:14" x14ac:dyDescent="0.25">
      <c r="B176" s="1" t="s">
        <v>263</v>
      </c>
      <c r="C176" s="1"/>
      <c r="D176" s="99"/>
      <c r="E176" s="106">
        <f>Uitleg!C163</f>
        <v>40000</v>
      </c>
      <c r="F176" s="106">
        <f>IFERROR(E176/E179,0)</f>
        <v>1.8449333517826669</v>
      </c>
      <c r="G176" s="135" t="s">
        <v>143</v>
      </c>
      <c r="H176" s="134"/>
      <c r="I176" s="134"/>
      <c r="J176" s="134"/>
      <c r="K176" s="134"/>
      <c r="L176" s="134"/>
      <c r="M176" s="134"/>
      <c r="N176" s="134"/>
    </row>
    <row r="177" spans="1:14" ht="15.75" x14ac:dyDescent="0.25">
      <c r="E177" s="28"/>
      <c r="G177" s="213" t="s">
        <v>264</v>
      </c>
    </row>
    <row r="178" spans="1:14" ht="28.5" customHeight="1" x14ac:dyDescent="0.25">
      <c r="B178" s="540" t="s">
        <v>177</v>
      </c>
      <c r="C178" s="335"/>
      <c r="D178" s="335"/>
      <c r="E178" s="28">
        <f>E148+E159+SUM(E168:E174)-ABS(E176)</f>
        <v>261000</v>
      </c>
      <c r="F178" s="66" t="s">
        <v>81</v>
      </c>
    </row>
    <row r="179" spans="1:14" x14ac:dyDescent="0.25">
      <c r="B179" s="13" t="s">
        <v>63</v>
      </c>
      <c r="E179" s="41">
        <f>E138</f>
        <v>21681</v>
      </c>
      <c r="F179" s="66" t="s">
        <v>81</v>
      </c>
    </row>
    <row r="180" spans="1:14" x14ac:dyDescent="0.25">
      <c r="E180" s="41"/>
    </row>
    <row r="181" spans="1:14" x14ac:dyDescent="0.25">
      <c r="B181" s="490" t="s">
        <v>157</v>
      </c>
      <c r="C181" s="491"/>
      <c r="D181" s="491"/>
      <c r="E181" s="491"/>
      <c r="F181" s="492"/>
      <c r="G181" s="513">
        <f>IFERROR(E178/E179,0)</f>
        <v>12.038190120381902</v>
      </c>
      <c r="H181" s="514"/>
      <c r="I181" s="515"/>
      <c r="J181" s="66" t="s">
        <v>81</v>
      </c>
      <c r="K181" s="15"/>
      <c r="L181" s="15"/>
      <c r="M181" s="15"/>
      <c r="N181" s="15"/>
    </row>
    <row r="182" spans="1:14" x14ac:dyDescent="0.25">
      <c r="B182" s="490" t="s">
        <v>6</v>
      </c>
      <c r="C182" s="491"/>
      <c r="D182" s="491"/>
      <c r="E182" s="491"/>
      <c r="F182" s="492"/>
      <c r="G182" s="516" t="s">
        <v>197</v>
      </c>
      <c r="H182" s="517"/>
      <c r="I182" s="517"/>
      <c r="J182" s="517"/>
      <c r="K182" s="517"/>
      <c r="L182" s="517"/>
      <c r="M182" s="517"/>
      <c r="N182" s="518"/>
    </row>
    <row r="183" spans="1:14" x14ac:dyDescent="0.25">
      <c r="G183" s="67"/>
      <c r="H183" s="67"/>
      <c r="I183" s="67"/>
      <c r="J183" s="67"/>
      <c r="K183" s="67"/>
      <c r="L183" s="67"/>
      <c r="M183" s="67"/>
      <c r="N183" s="67"/>
    </row>
    <row r="184" spans="1:14" x14ac:dyDescent="0.25">
      <c r="E184" s="41"/>
    </row>
    <row r="186" spans="1:14" x14ac:dyDescent="0.25">
      <c r="A186" s="364" t="s">
        <v>90</v>
      </c>
      <c r="B186" s="365"/>
      <c r="C186" s="365"/>
      <c r="D186" s="365"/>
      <c r="E186" s="365"/>
      <c r="F186" s="365"/>
      <c r="G186" s="365"/>
      <c r="H186" s="365"/>
      <c r="I186" s="365"/>
      <c r="J186" s="365"/>
      <c r="K186" s="365"/>
      <c r="L186" s="365"/>
      <c r="M186" s="365"/>
      <c r="N186" s="365"/>
    </row>
    <row r="187" spans="1:14" ht="15.75" thickBot="1" x14ac:dyDescent="0.3"/>
    <row r="188" spans="1:14" ht="15.75" thickBot="1" x14ac:dyDescent="0.3">
      <c r="B188" s="13" t="s">
        <v>94</v>
      </c>
      <c r="E188" s="102">
        <f>ROUND(E61,2)</f>
        <v>59.25</v>
      </c>
      <c r="F188" s="519" t="s">
        <v>158</v>
      </c>
      <c r="G188" s="404"/>
      <c r="H188" s="404"/>
    </row>
    <row r="190" spans="1:14" x14ac:dyDescent="0.25">
      <c r="B190" s="339" t="s">
        <v>161</v>
      </c>
      <c r="C190" s="340"/>
      <c r="D190" s="340"/>
      <c r="E190" s="340"/>
      <c r="F190" s="340"/>
      <c r="G190" s="340"/>
      <c r="H190" s="340"/>
      <c r="I190" s="340"/>
      <c r="J190" s="340"/>
      <c r="K190" s="340"/>
      <c r="L190" s="340"/>
      <c r="M190" s="340"/>
      <c r="N190" s="340"/>
    </row>
    <row r="191" spans="1:14" ht="15.75" thickBot="1" x14ac:dyDescent="0.3"/>
    <row r="192" spans="1:14" x14ac:dyDescent="0.25">
      <c r="B192" s="520" t="s">
        <v>341</v>
      </c>
      <c r="C192" s="521"/>
      <c r="D192" s="521"/>
      <c r="E192" s="521"/>
      <c r="F192" s="521"/>
      <c r="G192" s="521"/>
      <c r="H192" s="521"/>
      <c r="I192" s="521"/>
      <c r="J192" s="521"/>
      <c r="K192" s="521"/>
      <c r="L192" s="521"/>
      <c r="M192" s="521"/>
      <c r="N192" s="522"/>
    </row>
    <row r="193" spans="2:14" x14ac:dyDescent="0.25">
      <c r="B193" s="523"/>
      <c r="C193" s="359"/>
      <c r="D193" s="359"/>
      <c r="E193" s="359"/>
      <c r="F193" s="359"/>
      <c r="G193" s="359"/>
      <c r="H193" s="359"/>
      <c r="I193" s="359"/>
      <c r="J193" s="359"/>
      <c r="K193" s="359"/>
      <c r="L193" s="359"/>
      <c r="M193" s="359"/>
      <c r="N193" s="524"/>
    </row>
    <row r="194" spans="2:14" x14ac:dyDescent="0.25">
      <c r="B194" s="523"/>
      <c r="C194" s="359"/>
      <c r="D194" s="359"/>
      <c r="E194" s="359"/>
      <c r="F194" s="359"/>
      <c r="G194" s="359"/>
      <c r="H194" s="359"/>
      <c r="I194" s="359"/>
      <c r="J194" s="359"/>
      <c r="K194" s="359"/>
      <c r="L194" s="359"/>
      <c r="M194" s="359"/>
      <c r="N194" s="524"/>
    </row>
    <row r="195" spans="2:14" ht="25.5" customHeight="1" thickBot="1" x14ac:dyDescent="0.3">
      <c r="B195" s="525"/>
      <c r="C195" s="526"/>
      <c r="D195" s="526"/>
      <c r="E195" s="526"/>
      <c r="F195" s="526"/>
      <c r="G195" s="526"/>
      <c r="H195" s="526"/>
      <c r="I195" s="526"/>
      <c r="J195" s="526"/>
      <c r="K195" s="526"/>
      <c r="L195" s="526"/>
      <c r="M195" s="526"/>
      <c r="N195" s="527"/>
    </row>
    <row r="196" spans="2:14" ht="15.75" thickBot="1" x14ac:dyDescent="0.3"/>
    <row r="197" spans="2:14" ht="15" customHeight="1" x14ac:dyDescent="0.25">
      <c r="B197" s="528" t="s">
        <v>91</v>
      </c>
      <c r="C197" s="529"/>
      <c r="D197" s="530"/>
      <c r="E197" s="534" t="s">
        <v>159</v>
      </c>
      <c r="F197" s="534" t="s">
        <v>169</v>
      </c>
      <c r="G197" s="537" t="s">
        <v>160</v>
      </c>
      <c r="H197" s="539" t="s">
        <v>170</v>
      </c>
      <c r="I197" s="426"/>
      <c r="J197" s="426"/>
      <c r="K197" s="426"/>
      <c r="L197" s="80"/>
    </row>
    <row r="198" spans="2:14" ht="48" customHeight="1" thickBot="1" x14ac:dyDescent="0.3">
      <c r="B198" s="531"/>
      <c r="C198" s="532"/>
      <c r="D198" s="533"/>
      <c r="E198" s="535"/>
      <c r="F198" s="536"/>
      <c r="G198" s="538"/>
      <c r="H198" s="194"/>
      <c r="I198" s="195"/>
      <c r="J198" s="195"/>
      <c r="K198" s="195"/>
      <c r="L198" s="80"/>
    </row>
    <row r="199" spans="2:14" ht="15.75" thickBot="1" x14ac:dyDescent="0.3">
      <c r="B199" s="598" t="s">
        <v>92</v>
      </c>
      <c r="C199" s="599"/>
      <c r="D199" s="599"/>
      <c r="E199" s="84">
        <f>Uitleg!D176</f>
        <v>23</v>
      </c>
      <c r="F199" s="110">
        <f>Uitleg!E176</f>
        <v>60</v>
      </c>
      <c r="G199" s="110">
        <f t="shared" ref="G199:G217" si="5">IF(F199&gt;0,F199+5,0)</f>
        <v>65</v>
      </c>
      <c r="H199" s="546" t="s">
        <v>96</v>
      </c>
      <c r="I199" s="403"/>
      <c r="J199" s="403"/>
      <c r="K199" s="195"/>
      <c r="L199" s="80"/>
    </row>
    <row r="200" spans="2:14" x14ac:dyDescent="0.25">
      <c r="B200" s="596" t="s">
        <v>93</v>
      </c>
      <c r="C200" s="597"/>
      <c r="D200" s="597"/>
      <c r="E200" s="263">
        <f>Uitleg!D177</f>
        <v>37</v>
      </c>
      <c r="F200" s="110">
        <f>Uitleg!E177</f>
        <v>55</v>
      </c>
      <c r="G200" s="111">
        <f>IF(F200&gt;0,F200+5,0)</f>
        <v>60</v>
      </c>
      <c r="H200" s="539" t="str">
        <f>IF(E218&lt;&gt;P37,"De totale forfaitgerechtigde capaciteit voor de vermelde dagprijzen stemt niet overeen met de capaciteit in 3.1","")</f>
        <v/>
      </c>
      <c r="I200" s="547"/>
      <c r="J200" s="547"/>
      <c r="K200" s="547"/>
      <c r="L200" s="547"/>
      <c r="M200" s="547"/>
    </row>
    <row r="201" spans="2:14" x14ac:dyDescent="0.25">
      <c r="B201" s="596"/>
      <c r="C201" s="597"/>
      <c r="D201" s="597"/>
      <c r="E201" s="83"/>
      <c r="F201" s="111"/>
      <c r="G201" s="111">
        <v>0</v>
      </c>
      <c r="H201" s="548" t="str">
        <f>IFERROR(IF(F218&gt;E188, "De gemiddelde prijs na aftrek forfait ligt hoger dan de verantwoorde prijs na aftrek forfait.Pas de prijs van 1 of meerdere kamertypes aan.",""),"")</f>
        <v/>
      </c>
      <c r="I201" s="548"/>
      <c r="J201" s="548"/>
      <c r="K201" s="548"/>
      <c r="L201" s="548"/>
    </row>
    <row r="202" spans="2:14" x14ac:dyDescent="0.25">
      <c r="B202" s="596"/>
      <c r="C202" s="597"/>
      <c r="D202" s="597"/>
      <c r="E202" s="83"/>
      <c r="F202" s="111"/>
      <c r="G202" s="111">
        <f t="shared" si="5"/>
        <v>0</v>
      </c>
      <c r="H202" s="335"/>
      <c r="I202" s="335"/>
      <c r="J202" s="335"/>
      <c r="K202" s="335"/>
      <c r="L202" s="335"/>
    </row>
    <row r="203" spans="2:14" x14ac:dyDescent="0.25">
      <c r="B203" s="596"/>
      <c r="C203" s="597"/>
      <c r="D203" s="597"/>
      <c r="E203" s="83"/>
      <c r="F203" s="111"/>
      <c r="G203" s="111">
        <f t="shared" si="5"/>
        <v>0</v>
      </c>
      <c r="H203" s="404" t="s">
        <v>95</v>
      </c>
      <c r="I203" s="404"/>
      <c r="J203" s="404"/>
      <c r="K203" s="404"/>
      <c r="L203" s="404"/>
    </row>
    <row r="204" spans="2:14" x14ac:dyDescent="0.25">
      <c r="B204" s="596"/>
      <c r="C204" s="597"/>
      <c r="D204" s="597"/>
      <c r="E204" s="83"/>
      <c r="F204" s="111"/>
      <c r="G204" s="111">
        <f t="shared" si="5"/>
        <v>0</v>
      </c>
      <c r="H204" s="13" t="str">
        <f>"U koos voor verrekening van het forfait vanaf "&amp;IF($G$50="ja"," ingebruikname van het gebouw:"," betaling van het forfait:")</f>
        <v>U koos voor verrekening van het forfait vanaf  ingebruikname van het gebouw:</v>
      </c>
    </row>
    <row r="205" spans="2:14" x14ac:dyDescent="0.25">
      <c r="B205" s="596"/>
      <c r="C205" s="597"/>
      <c r="D205" s="597"/>
      <c r="E205" s="83"/>
      <c r="F205" s="111"/>
      <c r="G205" s="111">
        <f t="shared" si="5"/>
        <v>0</v>
      </c>
      <c r="H205" s="543" t="str">
        <f>IF($G$50="NEE","Tot aan de betaling van het forfait kan de dagprijs overeenstemmen met de brutodagprijs","")</f>
        <v/>
      </c>
      <c r="I205" s="509"/>
      <c r="J205" s="509"/>
      <c r="K205" s="509"/>
      <c r="L205" s="509"/>
      <c r="M205" s="509"/>
    </row>
    <row r="206" spans="2:14" x14ac:dyDescent="0.25">
      <c r="B206" s="596"/>
      <c r="C206" s="597"/>
      <c r="D206" s="597"/>
      <c r="E206" s="83"/>
      <c r="F206" s="111"/>
      <c r="G206" s="111">
        <f t="shared" si="5"/>
        <v>0</v>
      </c>
      <c r="H206" s="509"/>
      <c r="I206" s="509"/>
      <c r="J206" s="509"/>
      <c r="K206" s="509"/>
      <c r="L206" s="509"/>
      <c r="M206" s="509"/>
    </row>
    <row r="207" spans="2:14" x14ac:dyDescent="0.25">
      <c r="B207" s="596"/>
      <c r="C207" s="597"/>
      <c r="D207" s="597"/>
      <c r="E207" s="83"/>
      <c r="F207" s="111"/>
      <c r="G207" s="111">
        <f t="shared" si="5"/>
        <v>0</v>
      </c>
      <c r="H207" s="77" t="str">
        <f>IF($G$50="NEE", "Vanaf de betaling van het forfait vermeldt  de factuur: ", "De factuur vermeldt:")</f>
        <v>De factuur vermeldt:</v>
      </c>
      <c r="I207" s="209"/>
      <c r="J207" s="209"/>
      <c r="K207" s="209"/>
      <c r="L207" s="209"/>
      <c r="M207" s="209"/>
    </row>
    <row r="208" spans="2:14" x14ac:dyDescent="0.25">
      <c r="B208" s="596"/>
      <c r="C208" s="597"/>
      <c r="D208" s="597"/>
      <c r="E208" s="83"/>
      <c r="F208" s="111"/>
      <c r="G208" s="111">
        <f t="shared" si="5"/>
        <v>0</v>
      </c>
      <c r="H208" s="509" t="s">
        <v>164</v>
      </c>
      <c r="I208" s="551"/>
      <c r="J208" s="551"/>
      <c r="K208" s="209"/>
      <c r="L208" s="209"/>
      <c r="M208" s="209"/>
    </row>
    <row r="209" spans="2:14" x14ac:dyDescent="0.25">
      <c r="B209" s="596"/>
      <c r="C209" s="597"/>
      <c r="D209" s="597"/>
      <c r="E209" s="83"/>
      <c r="F209" s="111"/>
      <c r="G209" s="111">
        <f t="shared" si="5"/>
        <v>0</v>
      </c>
      <c r="H209" s="551"/>
      <c r="I209" s="551"/>
      <c r="J209" s="551"/>
    </row>
    <row r="210" spans="2:14" x14ac:dyDescent="0.25">
      <c r="B210" s="596"/>
      <c r="C210" s="597"/>
      <c r="D210" s="597"/>
      <c r="E210" s="83"/>
      <c r="F210" s="111"/>
      <c r="G210" s="111">
        <f t="shared" si="5"/>
        <v>0</v>
      </c>
      <c r="H210" s="551"/>
      <c r="I210" s="551"/>
      <c r="J210" s="551"/>
    </row>
    <row r="211" spans="2:14" x14ac:dyDescent="0.25">
      <c r="B211" s="596"/>
      <c r="C211" s="597"/>
      <c r="D211" s="597"/>
      <c r="E211" s="83"/>
      <c r="F211" s="111"/>
      <c r="G211" s="111">
        <f t="shared" si="5"/>
        <v>0</v>
      </c>
    </row>
    <row r="212" spans="2:14" x14ac:dyDescent="0.25">
      <c r="B212" s="596"/>
      <c r="C212" s="597"/>
      <c r="D212" s="597"/>
      <c r="E212" s="83"/>
      <c r="F212" s="111"/>
      <c r="G212" s="111">
        <f t="shared" si="5"/>
        <v>0</v>
      </c>
    </row>
    <row r="213" spans="2:14" x14ac:dyDescent="0.25">
      <c r="B213" s="596"/>
      <c r="C213" s="597"/>
      <c r="D213" s="597"/>
      <c r="E213" s="83"/>
      <c r="F213" s="111"/>
      <c r="G213" s="111">
        <f t="shared" si="5"/>
        <v>0</v>
      </c>
    </row>
    <row r="214" spans="2:14" x14ac:dyDescent="0.25">
      <c r="B214" s="596"/>
      <c r="C214" s="597"/>
      <c r="D214" s="597"/>
      <c r="E214" s="83"/>
      <c r="F214" s="111"/>
      <c r="G214" s="111">
        <f t="shared" si="5"/>
        <v>0</v>
      </c>
    </row>
    <row r="215" spans="2:14" x14ac:dyDescent="0.25">
      <c r="B215" s="596"/>
      <c r="C215" s="597"/>
      <c r="D215" s="597"/>
      <c r="E215" s="83"/>
      <c r="F215" s="111"/>
      <c r="G215" s="111">
        <f t="shared" si="5"/>
        <v>0</v>
      </c>
    </row>
    <row r="216" spans="2:14" x14ac:dyDescent="0.25">
      <c r="B216" s="596"/>
      <c r="C216" s="597"/>
      <c r="D216" s="597"/>
      <c r="E216" s="83"/>
      <c r="F216" s="111"/>
      <c r="G216" s="111">
        <f t="shared" si="5"/>
        <v>0</v>
      </c>
    </row>
    <row r="217" spans="2:14" ht="15.75" thickBot="1" x14ac:dyDescent="0.3">
      <c r="B217" s="591"/>
      <c r="C217" s="592"/>
      <c r="D217" s="592"/>
      <c r="E217" s="85"/>
      <c r="F217" s="112"/>
      <c r="G217" s="112">
        <f t="shared" si="5"/>
        <v>0</v>
      </c>
    </row>
    <row r="218" spans="2:14" ht="15.75" thickBot="1" x14ac:dyDescent="0.3">
      <c r="B218" s="560" t="s">
        <v>33</v>
      </c>
      <c r="C218" s="561"/>
      <c r="D218" s="562"/>
      <c r="E218" s="81">
        <f>SUM(E199:E217)</f>
        <v>60</v>
      </c>
      <c r="F218" s="125">
        <f t="array" ref="F218">SUM(E199:E217*F199:F217)/IF(E218&gt;0,E218,1)</f>
        <v>56.916666666666664</v>
      </c>
      <c r="G218" s="113"/>
    </row>
    <row r="219" spans="2:14" x14ac:dyDescent="0.25">
      <c r="B219" s="78"/>
      <c r="C219" s="76"/>
      <c r="D219" s="76"/>
      <c r="E219" s="79"/>
      <c r="F219" s="80"/>
    </row>
    <row r="220" spans="2:14" ht="17.25" customHeight="1" x14ac:dyDescent="0.25">
      <c r="B220" s="339" t="s">
        <v>162</v>
      </c>
      <c r="C220" s="340"/>
      <c r="D220" s="340"/>
      <c r="E220" s="340"/>
      <c r="F220" s="340"/>
      <c r="G220" s="340"/>
      <c r="H220" s="340"/>
      <c r="I220" s="340"/>
      <c r="J220" s="340"/>
      <c r="K220" s="340"/>
      <c r="L220" s="340"/>
      <c r="M220" s="340"/>
      <c r="N220" s="563"/>
    </row>
    <row r="221" spans="2:14" ht="17.25" customHeight="1" thickBot="1" x14ac:dyDescent="0.3"/>
    <row r="222" spans="2:14" ht="17.25" customHeight="1" x14ac:dyDescent="0.25">
      <c r="B222" s="520" t="s">
        <v>342</v>
      </c>
      <c r="C222" s="521"/>
      <c r="D222" s="521"/>
      <c r="E222" s="521"/>
      <c r="F222" s="521"/>
      <c r="G222" s="521"/>
      <c r="H222" s="521"/>
      <c r="I222" s="521"/>
      <c r="J222" s="521"/>
      <c r="K222" s="521"/>
      <c r="L222" s="521"/>
      <c r="M222" s="521"/>
      <c r="N222" s="522"/>
    </row>
    <row r="223" spans="2:14" ht="17.25" customHeight="1" x14ac:dyDescent="0.25">
      <c r="B223" s="523"/>
      <c r="C223" s="359"/>
      <c r="D223" s="359"/>
      <c r="E223" s="359"/>
      <c r="F223" s="359"/>
      <c r="G223" s="359"/>
      <c r="H223" s="359"/>
      <c r="I223" s="359"/>
      <c r="J223" s="359"/>
      <c r="K223" s="359"/>
      <c r="L223" s="359"/>
      <c r="M223" s="359"/>
      <c r="N223" s="524"/>
    </row>
    <row r="224" spans="2:14" ht="17.25" customHeight="1" x14ac:dyDescent="0.25">
      <c r="B224" s="523"/>
      <c r="C224" s="359"/>
      <c r="D224" s="359"/>
      <c r="E224" s="359"/>
      <c r="F224" s="359"/>
      <c r="G224" s="359"/>
      <c r="H224" s="359"/>
      <c r="I224" s="359"/>
      <c r="J224" s="359"/>
      <c r="K224" s="359"/>
      <c r="L224" s="359"/>
      <c r="M224" s="359"/>
      <c r="N224" s="524"/>
    </row>
    <row r="225" spans="2:17" ht="17.25" customHeight="1" thickBot="1" x14ac:dyDescent="0.3">
      <c r="B225" s="525"/>
      <c r="C225" s="526"/>
      <c r="D225" s="526"/>
      <c r="E225" s="526"/>
      <c r="F225" s="526"/>
      <c r="G225" s="526"/>
      <c r="H225" s="526"/>
      <c r="I225" s="526"/>
      <c r="J225" s="526"/>
      <c r="K225" s="526"/>
      <c r="L225" s="526"/>
      <c r="M225" s="526"/>
      <c r="N225" s="527"/>
    </row>
    <row r="226" spans="2:17" ht="17.25" customHeight="1" thickBot="1" x14ac:dyDescent="0.3">
      <c r="B226" s="208"/>
      <c r="C226" s="208"/>
      <c r="D226" s="208"/>
      <c r="E226" s="208"/>
      <c r="F226" s="208"/>
      <c r="G226" s="208"/>
      <c r="H226" s="208"/>
      <c r="I226" s="208"/>
      <c r="J226" s="208"/>
      <c r="K226" s="208"/>
      <c r="L226" s="208"/>
      <c r="M226" s="208"/>
      <c r="N226" s="208"/>
    </row>
    <row r="227" spans="2:17" ht="13.5" customHeight="1" thickBot="1" x14ac:dyDescent="0.3">
      <c r="H227" s="593" t="s">
        <v>165</v>
      </c>
      <c r="I227" s="594"/>
      <c r="J227" s="595"/>
    </row>
    <row r="228" spans="2:17" ht="13.5" customHeight="1" x14ac:dyDescent="0.25">
      <c r="B228" s="528" t="s">
        <v>97</v>
      </c>
      <c r="C228" s="529"/>
      <c r="D228" s="530"/>
      <c r="E228" s="534" t="s">
        <v>159</v>
      </c>
      <c r="F228" s="534" t="s">
        <v>98</v>
      </c>
      <c r="G228" s="534" t="s">
        <v>169</v>
      </c>
      <c r="H228" s="552" t="s">
        <v>171</v>
      </c>
      <c r="I228" s="552" t="str">
        <f>IF(G50="nee","Brutodagprijs in periode tussen ingebruikname en forfaitbetaling","")</f>
        <v/>
      </c>
      <c r="J228" s="552" t="str">
        <f>IF(G50="ja","Brutodagprijs vanaf verrekening forfait", "Brutodagprijs vanaf betaling forfait")</f>
        <v>Brutodagprijs vanaf verrekening forfait</v>
      </c>
      <c r="K228" s="101"/>
    </row>
    <row r="229" spans="2:17" ht="74.25" customHeight="1" thickBot="1" x14ac:dyDescent="0.3">
      <c r="B229" s="567"/>
      <c r="C229" s="568"/>
      <c r="D229" s="569"/>
      <c r="E229" s="536"/>
      <c r="F229" s="536"/>
      <c r="G229" s="536"/>
      <c r="H229" s="553"/>
      <c r="I229" s="553"/>
      <c r="J229" s="553"/>
      <c r="L229" s="28"/>
    </row>
    <row r="230" spans="2:17" x14ac:dyDescent="0.25">
      <c r="B230" s="588" t="str">
        <f>Uitleg!A220</f>
        <v>kamers zuid</v>
      </c>
      <c r="C230" s="589"/>
      <c r="D230" s="590"/>
      <c r="E230" s="88">
        <f>Uitleg!D200</f>
        <v>10</v>
      </c>
      <c r="F230" s="114">
        <f>Uitleg!E200</f>
        <v>45</v>
      </c>
      <c r="G230" s="114">
        <f>Uitleg!F200</f>
        <v>50</v>
      </c>
      <c r="H230" s="114">
        <f>MIN(IF(F230&lt;$F$38,1.15*$F$38,1.15*F230),G230)</f>
        <v>50</v>
      </c>
      <c r="I230" s="110">
        <f>MIN(IF(F230&lt;$F$38,1.15*$F$38,1.15*F230),IF(G230&gt;0,G230+5,0))</f>
        <v>55</v>
      </c>
      <c r="J230" s="110">
        <f t="shared" ref="J230:J248" si="6">IF(H230&gt;0,H230+5,0)</f>
        <v>55</v>
      </c>
      <c r="L230" s="404" t="s">
        <v>96</v>
      </c>
      <c r="M230" s="404"/>
      <c r="N230" s="404"/>
      <c r="O230" s="404"/>
      <c r="P230" s="404"/>
    </row>
    <row r="231" spans="2:17" x14ac:dyDescent="0.25">
      <c r="B231" s="582" t="str">
        <f>Uitleg!A221</f>
        <v>Kamers noord</v>
      </c>
      <c r="C231" s="583"/>
      <c r="D231" s="584"/>
      <c r="E231" s="87">
        <f>Uitleg!D201</f>
        <v>5</v>
      </c>
      <c r="F231" s="115">
        <f>Uitleg!E201</f>
        <v>55</v>
      </c>
      <c r="G231" s="115">
        <f>Uitleg!F201</f>
        <v>60</v>
      </c>
      <c r="H231" s="115">
        <f t="shared" ref="H231:H248" si="7">MIN(IF(F231&lt;$F$38,1.15*$F$38,1.15*F231),G231)</f>
        <v>60</v>
      </c>
      <c r="I231" s="111">
        <f t="shared" ref="I231:I248" si="8">MIN(IF(F231&lt;$F$38,1.15*$F$38,1.15*F231),IF(G231&gt;0,G231+5,0))</f>
        <v>63.249999999999993</v>
      </c>
      <c r="J231" s="111">
        <f t="shared" si="6"/>
        <v>65</v>
      </c>
      <c r="L231" s="43" t="str">
        <f>IF(E249&gt;P37,"De capaciteit van de bestaande bewoners kan niet hoger zijn dan de capaciteit voor het forfait onder 3.2","")</f>
        <v/>
      </c>
    </row>
    <row r="232" spans="2:17" x14ac:dyDescent="0.25">
      <c r="B232" s="582" t="str">
        <f>Uitleg!A222</f>
        <v>kamers west</v>
      </c>
      <c r="C232" s="583"/>
      <c r="D232" s="584"/>
      <c r="E232" s="87">
        <f>Uitleg!D202</f>
        <v>5</v>
      </c>
      <c r="F232" s="115">
        <f>Uitleg!E202</f>
        <v>57</v>
      </c>
      <c r="G232" s="115">
        <f>Uitleg!F202</f>
        <v>70</v>
      </c>
      <c r="H232" s="115">
        <f t="shared" si="7"/>
        <v>65.55</v>
      </c>
      <c r="I232" s="111">
        <f t="shared" si="8"/>
        <v>65.55</v>
      </c>
      <c r="J232" s="111">
        <f t="shared" si="6"/>
        <v>70.55</v>
      </c>
      <c r="L232" s="43" t="str">
        <f>IFERROR(IF(H249&gt;E188, "De gemiddelde nettoprijs na bescherming ligt hoger dan de verantwoorde dagprijs na aftrek van het forfait.Pas de prijs van 1 of meerdere kamertypes aan.",""),"")</f>
        <v/>
      </c>
    </row>
    <row r="233" spans="2:17" x14ac:dyDescent="0.25">
      <c r="B233" s="582"/>
      <c r="C233" s="583"/>
      <c r="D233" s="584"/>
      <c r="E233" s="87"/>
      <c r="F233" s="115"/>
      <c r="G233" s="115">
        <v>0</v>
      </c>
      <c r="H233" s="115">
        <f t="shared" si="7"/>
        <v>0</v>
      </c>
      <c r="I233" s="111">
        <f t="shared" si="8"/>
        <v>0</v>
      </c>
      <c r="J233" s="111">
        <f t="shared" si="6"/>
        <v>0</v>
      </c>
    </row>
    <row r="234" spans="2:17" x14ac:dyDescent="0.25">
      <c r="B234" s="582"/>
      <c r="C234" s="583"/>
      <c r="D234" s="584"/>
      <c r="E234" s="87"/>
      <c r="F234" s="115"/>
      <c r="G234" s="115">
        <v>0</v>
      </c>
      <c r="H234" s="115">
        <f t="shared" si="7"/>
        <v>0</v>
      </c>
      <c r="I234" s="111">
        <f t="shared" si="8"/>
        <v>0</v>
      </c>
      <c r="J234" s="111">
        <f t="shared" si="6"/>
        <v>0</v>
      </c>
      <c r="L234" s="404" t="s">
        <v>95</v>
      </c>
      <c r="M234" s="404"/>
      <c r="N234" s="404"/>
      <c r="O234" s="404"/>
      <c r="P234" s="404"/>
    </row>
    <row r="235" spans="2:17" x14ac:dyDescent="0.25">
      <c r="B235" s="582"/>
      <c r="C235" s="583"/>
      <c r="D235" s="584"/>
      <c r="E235" s="87"/>
      <c r="F235" s="115"/>
      <c r="G235" s="115">
        <v>0</v>
      </c>
      <c r="H235" s="115">
        <f t="shared" si="7"/>
        <v>0</v>
      </c>
      <c r="I235" s="111">
        <f t="shared" si="8"/>
        <v>0</v>
      </c>
      <c r="J235" s="111">
        <f t="shared" si="6"/>
        <v>0</v>
      </c>
      <c r="L235" s="13" t="str">
        <f>"U koos voor verrekening van het forfait vanaf "&amp;IF($G$50="ja"," ingebruikname van het gebouw."," betaling van het forfait.")</f>
        <v>U koos voor verrekening van het forfait vanaf  ingebruikname van het gebouw.</v>
      </c>
    </row>
    <row r="236" spans="2:17" x14ac:dyDescent="0.25">
      <c r="B236" s="582"/>
      <c r="C236" s="583"/>
      <c r="D236" s="584"/>
      <c r="E236" s="87"/>
      <c r="F236" s="115"/>
      <c r="G236" s="115">
        <v>0</v>
      </c>
      <c r="H236" s="115">
        <f t="shared" si="7"/>
        <v>0</v>
      </c>
      <c r="I236" s="111">
        <f t="shared" si="8"/>
        <v>0</v>
      </c>
      <c r="J236" s="111">
        <f t="shared" si="6"/>
        <v>0</v>
      </c>
      <c r="L236" s="543" t="str">
        <f>IF($G$50="NEE","Tot aan de betaling van het forfait kan de dagprijs overeenstemmen met de '"&amp; I228&amp;"' (kolom I).","")</f>
        <v/>
      </c>
      <c r="M236" s="509"/>
      <c r="N236" s="509"/>
      <c r="O236" s="509"/>
      <c r="P236" s="509"/>
      <c r="Q236" s="509"/>
    </row>
    <row r="237" spans="2:17" ht="33" customHeight="1" x14ac:dyDescent="0.25">
      <c r="B237" s="582"/>
      <c r="C237" s="583"/>
      <c r="D237" s="584"/>
      <c r="E237" s="87"/>
      <c r="F237" s="115"/>
      <c r="G237" s="115">
        <v>0</v>
      </c>
      <c r="H237" s="115">
        <f t="shared" si="7"/>
        <v>0</v>
      </c>
      <c r="I237" s="111">
        <f t="shared" si="8"/>
        <v>0</v>
      </c>
      <c r="J237" s="111">
        <f t="shared" si="6"/>
        <v>0</v>
      </c>
      <c r="L237" s="509"/>
      <c r="M237" s="509"/>
      <c r="N237" s="509"/>
      <c r="O237" s="509"/>
      <c r="P237" s="509"/>
      <c r="Q237" s="509"/>
    </row>
    <row r="238" spans="2:17" x14ac:dyDescent="0.25">
      <c r="B238" s="582"/>
      <c r="C238" s="583"/>
      <c r="D238" s="584"/>
      <c r="E238" s="87"/>
      <c r="F238" s="115"/>
      <c r="G238" s="115">
        <v>0</v>
      </c>
      <c r="H238" s="115">
        <f t="shared" si="7"/>
        <v>0</v>
      </c>
      <c r="I238" s="111">
        <f t="shared" si="8"/>
        <v>0</v>
      </c>
      <c r="J238" s="111">
        <f t="shared" si="6"/>
        <v>0</v>
      </c>
      <c r="L238" s="77" t="str">
        <f>IF($G$50="NEE", "Vanaf de betaling van het forfait vermeldt  de factuur: ", "De factuur vermeldt:")</f>
        <v>De factuur vermeldt:</v>
      </c>
      <c r="M238" s="209"/>
      <c r="N238" s="209"/>
    </row>
    <row r="239" spans="2:17" x14ac:dyDescent="0.25">
      <c r="B239" s="582"/>
      <c r="C239" s="583"/>
      <c r="D239" s="584"/>
      <c r="E239" s="87"/>
      <c r="F239" s="115"/>
      <c r="G239" s="115">
        <v>0</v>
      </c>
      <c r="H239" s="115">
        <f t="shared" si="7"/>
        <v>0</v>
      </c>
      <c r="I239" s="111">
        <f t="shared" si="8"/>
        <v>0</v>
      </c>
      <c r="J239" s="111">
        <f t="shared" si="6"/>
        <v>0</v>
      </c>
      <c r="L239" s="509" t="str">
        <f>J228 &amp;
" (kolom J)
- forfait 5 euro
= Nettodagprijs na bescherming (kolom H)"</f>
        <v>Brutodagprijs vanaf verrekening forfait (kolom J)
- forfait 5 euro
= Nettodagprijs na bescherming (kolom H)</v>
      </c>
      <c r="M239" s="551"/>
      <c r="N239" s="551"/>
    </row>
    <row r="240" spans="2:17" x14ac:dyDescent="0.25">
      <c r="B240" s="582"/>
      <c r="C240" s="583"/>
      <c r="D240" s="584"/>
      <c r="E240" s="87"/>
      <c r="F240" s="115"/>
      <c r="G240" s="115">
        <v>0</v>
      </c>
      <c r="H240" s="115">
        <f t="shared" si="7"/>
        <v>0</v>
      </c>
      <c r="I240" s="111">
        <f t="shared" si="8"/>
        <v>0</v>
      </c>
      <c r="J240" s="111">
        <f t="shared" si="6"/>
        <v>0</v>
      </c>
      <c r="L240" s="551"/>
      <c r="M240" s="551"/>
      <c r="N240" s="551"/>
    </row>
    <row r="241" spans="2:14" x14ac:dyDescent="0.25">
      <c r="B241" s="582"/>
      <c r="C241" s="583"/>
      <c r="D241" s="584"/>
      <c r="E241" s="87"/>
      <c r="F241" s="115"/>
      <c r="G241" s="115">
        <v>0</v>
      </c>
      <c r="H241" s="115">
        <f t="shared" si="7"/>
        <v>0</v>
      </c>
      <c r="I241" s="111">
        <f t="shared" si="8"/>
        <v>0</v>
      </c>
      <c r="J241" s="111">
        <f t="shared" si="6"/>
        <v>0</v>
      </c>
      <c r="L241" s="551"/>
      <c r="M241" s="551"/>
      <c r="N241" s="551"/>
    </row>
    <row r="242" spans="2:14" x14ac:dyDescent="0.25">
      <c r="B242" s="582"/>
      <c r="C242" s="583"/>
      <c r="D242" s="584"/>
      <c r="E242" s="87"/>
      <c r="F242" s="115"/>
      <c r="G242" s="115">
        <v>0</v>
      </c>
      <c r="H242" s="115">
        <f t="shared" si="7"/>
        <v>0</v>
      </c>
      <c r="I242" s="111">
        <f t="shared" si="8"/>
        <v>0</v>
      </c>
      <c r="J242" s="111">
        <f t="shared" si="6"/>
        <v>0</v>
      </c>
    </row>
    <row r="243" spans="2:14" x14ac:dyDescent="0.25">
      <c r="B243" s="582"/>
      <c r="C243" s="583"/>
      <c r="D243" s="584"/>
      <c r="E243" s="87"/>
      <c r="F243" s="115"/>
      <c r="G243" s="115">
        <v>0</v>
      </c>
      <c r="H243" s="115">
        <f t="shared" si="7"/>
        <v>0</v>
      </c>
      <c r="I243" s="111">
        <f t="shared" si="8"/>
        <v>0</v>
      </c>
      <c r="J243" s="111">
        <f t="shared" si="6"/>
        <v>0</v>
      </c>
    </row>
    <row r="244" spans="2:14" x14ac:dyDescent="0.25">
      <c r="B244" s="582"/>
      <c r="C244" s="583"/>
      <c r="D244" s="584"/>
      <c r="E244" s="87"/>
      <c r="F244" s="115"/>
      <c r="G244" s="115">
        <v>0</v>
      </c>
      <c r="H244" s="115">
        <f t="shared" si="7"/>
        <v>0</v>
      </c>
      <c r="I244" s="111">
        <f t="shared" si="8"/>
        <v>0</v>
      </c>
      <c r="J244" s="111">
        <f t="shared" si="6"/>
        <v>0</v>
      </c>
    </row>
    <row r="245" spans="2:14" x14ac:dyDescent="0.25">
      <c r="B245" s="582"/>
      <c r="C245" s="583"/>
      <c r="D245" s="584"/>
      <c r="E245" s="87"/>
      <c r="F245" s="115"/>
      <c r="G245" s="115">
        <v>0</v>
      </c>
      <c r="H245" s="115">
        <f t="shared" si="7"/>
        <v>0</v>
      </c>
      <c r="I245" s="111">
        <f t="shared" si="8"/>
        <v>0</v>
      </c>
      <c r="J245" s="111">
        <f t="shared" si="6"/>
        <v>0</v>
      </c>
    </row>
    <row r="246" spans="2:14" x14ac:dyDescent="0.25">
      <c r="B246" s="582"/>
      <c r="C246" s="583"/>
      <c r="D246" s="584"/>
      <c r="E246" s="87"/>
      <c r="F246" s="115"/>
      <c r="G246" s="115">
        <v>0</v>
      </c>
      <c r="H246" s="115">
        <f t="shared" si="7"/>
        <v>0</v>
      </c>
      <c r="I246" s="111">
        <f t="shared" si="8"/>
        <v>0</v>
      </c>
      <c r="J246" s="111">
        <f t="shared" si="6"/>
        <v>0</v>
      </c>
    </row>
    <row r="247" spans="2:14" x14ac:dyDescent="0.25">
      <c r="B247" s="582"/>
      <c r="C247" s="583"/>
      <c r="D247" s="584"/>
      <c r="E247" s="87"/>
      <c r="F247" s="115"/>
      <c r="G247" s="115">
        <v>0</v>
      </c>
      <c r="H247" s="115">
        <f t="shared" si="7"/>
        <v>0</v>
      </c>
      <c r="I247" s="111">
        <f t="shared" si="8"/>
        <v>0</v>
      </c>
      <c r="J247" s="111">
        <f t="shared" si="6"/>
        <v>0</v>
      </c>
    </row>
    <row r="248" spans="2:14" ht="15.75" thickBot="1" x14ac:dyDescent="0.3">
      <c r="B248" s="585"/>
      <c r="C248" s="586"/>
      <c r="D248" s="587"/>
      <c r="E248" s="89"/>
      <c r="F248" s="116"/>
      <c r="G248" s="116">
        <v>0</v>
      </c>
      <c r="H248" s="116">
        <f t="shared" si="7"/>
        <v>0</v>
      </c>
      <c r="I248" s="112">
        <f t="shared" si="8"/>
        <v>0</v>
      </c>
      <c r="J248" s="112">
        <f t="shared" si="6"/>
        <v>0</v>
      </c>
    </row>
    <row r="249" spans="2:14" ht="20.25" customHeight="1" thickBot="1" x14ac:dyDescent="0.3">
      <c r="B249" s="570" t="s">
        <v>33</v>
      </c>
      <c r="C249" s="571"/>
      <c r="D249" s="572"/>
      <c r="E249" s="86">
        <f>SUM(E230:E248)</f>
        <v>20</v>
      </c>
      <c r="F249" s="82"/>
      <c r="G249" s="117">
        <f t="array" ref="G249">SUM(E230:E248*G230:G248)/IF(E249&gt;0,E249,1)</f>
        <v>57.5</v>
      </c>
      <c r="H249" s="117">
        <f t="array" ref="H249">SUM(E230:E248*H230:H248)/IF($E$249&gt;0,$E$249,1)</f>
        <v>56.387500000000003</v>
      </c>
      <c r="I249" s="81"/>
      <c r="J249" s="117"/>
    </row>
    <row r="250" spans="2:14" ht="20.25" customHeight="1" x14ac:dyDescent="0.25">
      <c r="B250" s="78"/>
    </row>
    <row r="252" spans="2:14" x14ac:dyDescent="0.25">
      <c r="B252" s="573" t="s">
        <v>102</v>
      </c>
      <c r="C252" s="574"/>
      <c r="D252" s="574"/>
      <c r="E252" s="574"/>
      <c r="F252" s="574"/>
      <c r="G252" s="574"/>
      <c r="H252" s="574"/>
      <c r="I252" s="574"/>
      <c r="J252" s="574"/>
      <c r="K252" s="575"/>
      <c r="L252" s="576"/>
      <c r="M252" s="577"/>
      <c r="N252" s="578"/>
    </row>
    <row r="253" spans="2:14" x14ac:dyDescent="0.25">
      <c r="B253" s="15"/>
      <c r="C253" s="90"/>
      <c r="D253" s="91"/>
      <c r="E253" s="91"/>
      <c r="F253" s="15"/>
      <c r="G253" s="15"/>
      <c r="H253" s="15"/>
      <c r="I253" s="15"/>
      <c r="J253" s="15"/>
      <c r="K253" s="15"/>
      <c r="L253" s="15"/>
      <c r="M253" s="15"/>
      <c r="N253" s="15"/>
    </row>
    <row r="254" spans="2:14" x14ac:dyDescent="0.25">
      <c r="B254" s="92" t="s">
        <v>103</v>
      </c>
      <c r="C254" s="93"/>
      <c r="D254" s="93"/>
      <c r="E254" s="93"/>
      <c r="F254" s="93"/>
      <c r="G254" s="93"/>
      <c r="H254" s="93"/>
      <c r="I254" s="93"/>
      <c r="J254" s="93"/>
      <c r="K254" s="93"/>
      <c r="L254" s="93"/>
      <c r="M254" s="93"/>
      <c r="N254" s="93"/>
    </row>
    <row r="255" spans="2:14" x14ac:dyDescent="0.25">
      <c r="B255" s="93"/>
      <c r="C255" s="93"/>
      <c r="D255" s="93"/>
      <c r="E255" s="93"/>
      <c r="F255" s="93"/>
      <c r="G255" s="93"/>
      <c r="H255" s="93"/>
      <c r="I255" s="93"/>
      <c r="J255" s="93"/>
      <c r="K255" s="93"/>
      <c r="L255" s="93"/>
      <c r="M255" s="93"/>
      <c r="N255" s="93"/>
    </row>
    <row r="256" spans="2:14" x14ac:dyDescent="0.25">
      <c r="B256" s="92" t="s">
        <v>104</v>
      </c>
      <c r="C256" s="93"/>
      <c r="D256" s="93"/>
      <c r="E256" s="93"/>
      <c r="F256" s="93"/>
      <c r="G256" s="93"/>
      <c r="H256" s="93"/>
      <c r="I256" s="93"/>
      <c r="J256" s="93"/>
      <c r="K256" s="92" t="s">
        <v>105</v>
      </c>
      <c r="L256" s="93"/>
      <c r="M256" s="93"/>
      <c r="N256" s="93"/>
    </row>
    <row r="257" spans="2:14" x14ac:dyDescent="0.25">
      <c r="B257" s="92"/>
      <c r="C257" s="93"/>
      <c r="D257" s="93"/>
      <c r="E257" s="93"/>
      <c r="F257" s="93"/>
      <c r="G257" s="93"/>
      <c r="H257" s="93"/>
      <c r="I257" s="93"/>
      <c r="J257" s="93"/>
      <c r="K257" s="92"/>
      <c r="L257" s="93"/>
      <c r="M257" s="93"/>
      <c r="N257" s="93"/>
    </row>
    <row r="258" spans="2:14" x14ac:dyDescent="0.25">
      <c r="B258" s="39"/>
      <c r="C258" s="15"/>
      <c r="D258" s="15"/>
      <c r="E258" s="15"/>
      <c r="F258" s="15"/>
      <c r="G258" s="94"/>
      <c r="H258" s="15"/>
      <c r="I258" s="15"/>
      <c r="J258" s="15"/>
      <c r="K258" s="39"/>
      <c r="L258" s="15"/>
      <c r="M258" s="15"/>
      <c r="N258" s="15"/>
    </row>
    <row r="259" spans="2:14" x14ac:dyDescent="0.25">
      <c r="B259" s="39"/>
      <c r="C259" s="15"/>
      <c r="D259" s="15"/>
      <c r="E259" s="15"/>
      <c r="F259" s="15"/>
      <c r="G259" s="15"/>
      <c r="H259" s="15"/>
      <c r="I259" s="15"/>
      <c r="J259" s="15"/>
      <c r="K259" s="39"/>
      <c r="L259" s="15"/>
      <c r="M259" s="15"/>
      <c r="N259" s="15"/>
    </row>
  </sheetData>
  <mergeCells count="265">
    <mergeCell ref="B10:E10"/>
    <mergeCell ref="F10:N10"/>
    <mergeCell ref="B11:E11"/>
    <mergeCell ref="F11:N11"/>
    <mergeCell ref="B12:E12"/>
    <mergeCell ref="F12:N12"/>
    <mergeCell ref="A1:N1"/>
    <mergeCell ref="A3:C3"/>
    <mergeCell ref="A5:N5"/>
    <mergeCell ref="A6:A17"/>
    <mergeCell ref="B7:E7"/>
    <mergeCell ref="F7:N7"/>
    <mergeCell ref="B8:E8"/>
    <mergeCell ref="F8:N8"/>
    <mergeCell ref="B9:E9"/>
    <mergeCell ref="F9:N9"/>
    <mergeCell ref="B16:E16"/>
    <mergeCell ref="F16:N16"/>
    <mergeCell ref="B20:D20"/>
    <mergeCell ref="E20:F20"/>
    <mergeCell ref="H20:K20"/>
    <mergeCell ref="A22:N22"/>
    <mergeCell ref="B13:E13"/>
    <mergeCell ref="F13:N13"/>
    <mergeCell ref="B14:E14"/>
    <mergeCell ref="F14:N14"/>
    <mergeCell ref="B15:E15"/>
    <mergeCell ref="F15:N15"/>
    <mergeCell ref="H35:N35"/>
    <mergeCell ref="H36:N37"/>
    <mergeCell ref="E40:I40"/>
    <mergeCell ref="E41:I41"/>
    <mergeCell ref="E42:I42"/>
    <mergeCell ref="B44:N44"/>
    <mergeCell ref="B24:N24"/>
    <mergeCell ref="B26:N26"/>
    <mergeCell ref="B28:M30"/>
    <mergeCell ref="F32:G32"/>
    <mergeCell ref="H32:M33"/>
    <mergeCell ref="H34:N34"/>
    <mergeCell ref="B46:N48"/>
    <mergeCell ref="A59:N59"/>
    <mergeCell ref="A60:A125"/>
    <mergeCell ref="B63:N63"/>
    <mergeCell ref="B65:N66"/>
    <mergeCell ref="E73:G73"/>
    <mergeCell ref="H73:J73"/>
    <mergeCell ref="B74:D74"/>
    <mergeCell ref="E74:G74"/>
    <mergeCell ref="H74:J74"/>
    <mergeCell ref="B77:D77"/>
    <mergeCell ref="E77:G77"/>
    <mergeCell ref="H77:J77"/>
    <mergeCell ref="B78:D78"/>
    <mergeCell ref="E78:G78"/>
    <mergeCell ref="H78:J78"/>
    <mergeCell ref="B75:D75"/>
    <mergeCell ref="E75:G75"/>
    <mergeCell ref="H75:J75"/>
    <mergeCell ref="B76:D76"/>
    <mergeCell ref="E76:G76"/>
    <mergeCell ref="H76:J76"/>
    <mergeCell ref="K80:O80"/>
    <mergeCell ref="E81:G81"/>
    <mergeCell ref="H81:J81"/>
    <mergeCell ref="B82:D82"/>
    <mergeCell ref="E82:G82"/>
    <mergeCell ref="H82:J82"/>
    <mergeCell ref="B79:D79"/>
    <mergeCell ref="E79:G79"/>
    <mergeCell ref="H79:J79"/>
    <mergeCell ref="B80:D80"/>
    <mergeCell ref="E80:G80"/>
    <mergeCell ref="H80:J80"/>
    <mergeCell ref="K84:O84"/>
    <mergeCell ref="B85:D85"/>
    <mergeCell ref="E85:G85"/>
    <mergeCell ref="H85:J85"/>
    <mergeCell ref="K85:N85"/>
    <mergeCell ref="B86:D86"/>
    <mergeCell ref="E86:G86"/>
    <mergeCell ref="H86:J86"/>
    <mergeCell ref="B83:D83"/>
    <mergeCell ref="E83:G83"/>
    <mergeCell ref="H83:J83"/>
    <mergeCell ref="B84:D84"/>
    <mergeCell ref="E84:G84"/>
    <mergeCell ref="H84:J84"/>
    <mergeCell ref="B90:J90"/>
    <mergeCell ref="B92:F92"/>
    <mergeCell ref="G92:I92"/>
    <mergeCell ref="B93:F93"/>
    <mergeCell ref="G93:I93"/>
    <mergeCell ref="B87:D87"/>
    <mergeCell ref="E87:G87"/>
    <mergeCell ref="H87:J87"/>
    <mergeCell ref="B88:D88"/>
    <mergeCell ref="E88:G88"/>
    <mergeCell ref="H88:J88"/>
    <mergeCell ref="B100:N100"/>
    <mergeCell ref="B102:N103"/>
    <mergeCell ref="E105:F105"/>
    <mergeCell ref="G105:I105"/>
    <mergeCell ref="J105:L105"/>
    <mergeCell ref="M105:N105"/>
    <mergeCell ref="B94:F94"/>
    <mergeCell ref="G94:I94"/>
    <mergeCell ref="B95:F95"/>
    <mergeCell ref="G95:N95"/>
    <mergeCell ref="B96:N96"/>
    <mergeCell ref="B98:E98"/>
    <mergeCell ref="F98:N98"/>
    <mergeCell ref="E108:F108"/>
    <mergeCell ref="G108:I108"/>
    <mergeCell ref="J108:L108"/>
    <mergeCell ref="M108:N108"/>
    <mergeCell ref="E109:F109"/>
    <mergeCell ref="G109:I109"/>
    <mergeCell ref="J109:L109"/>
    <mergeCell ref="M109:N109"/>
    <mergeCell ref="E106:F106"/>
    <mergeCell ref="G106:I106"/>
    <mergeCell ref="J106:L106"/>
    <mergeCell ref="M106:N106"/>
    <mergeCell ref="E107:F107"/>
    <mergeCell ref="G107:I107"/>
    <mergeCell ref="J107:L107"/>
    <mergeCell ref="M107:N107"/>
    <mergeCell ref="E112:F112"/>
    <mergeCell ref="G112:I112"/>
    <mergeCell ref="J112:L112"/>
    <mergeCell ref="M112:N112"/>
    <mergeCell ref="E113:F113"/>
    <mergeCell ref="G113:I113"/>
    <mergeCell ref="J113:L113"/>
    <mergeCell ref="M113:N113"/>
    <mergeCell ref="E110:F110"/>
    <mergeCell ref="G110:I110"/>
    <mergeCell ref="J110:L110"/>
    <mergeCell ref="M110:N110"/>
    <mergeCell ref="E111:F111"/>
    <mergeCell ref="G111:I111"/>
    <mergeCell ref="J111:L111"/>
    <mergeCell ref="M111:N111"/>
    <mergeCell ref="E116:F116"/>
    <mergeCell ref="G116:I116"/>
    <mergeCell ref="J116:L116"/>
    <mergeCell ref="M116:N116"/>
    <mergeCell ref="E117:F117"/>
    <mergeCell ref="G117:I117"/>
    <mergeCell ref="J117:L117"/>
    <mergeCell ref="M117:N117"/>
    <mergeCell ref="E114:F114"/>
    <mergeCell ref="G114:I114"/>
    <mergeCell ref="J114:L114"/>
    <mergeCell ref="M114:N114"/>
    <mergeCell ref="E115:F115"/>
    <mergeCell ref="G115:I115"/>
    <mergeCell ref="J115:L115"/>
    <mergeCell ref="M115:N115"/>
    <mergeCell ref="B121:F121"/>
    <mergeCell ref="G121:N121"/>
    <mergeCell ref="B122:N122"/>
    <mergeCell ref="B124:E124"/>
    <mergeCell ref="F124:N124"/>
    <mergeCell ref="B127:N127"/>
    <mergeCell ref="E118:F118"/>
    <mergeCell ref="G118:I118"/>
    <mergeCell ref="J118:L118"/>
    <mergeCell ref="M118:N118"/>
    <mergeCell ref="B119:N119"/>
    <mergeCell ref="B120:F120"/>
    <mergeCell ref="G120:I120"/>
    <mergeCell ref="B140:F140"/>
    <mergeCell ref="G140:I140"/>
    <mergeCell ref="B141:F141"/>
    <mergeCell ref="G141:N141"/>
    <mergeCell ref="B143:N143"/>
    <mergeCell ref="B145:N145"/>
    <mergeCell ref="B129:M130"/>
    <mergeCell ref="H132:I132"/>
    <mergeCell ref="B133:D133"/>
    <mergeCell ref="H133:I133"/>
    <mergeCell ref="B134:D134"/>
    <mergeCell ref="H134:I134"/>
    <mergeCell ref="B182:F182"/>
    <mergeCell ref="G182:N182"/>
    <mergeCell ref="A186:N186"/>
    <mergeCell ref="F188:H188"/>
    <mergeCell ref="B190:N190"/>
    <mergeCell ref="B192:N195"/>
    <mergeCell ref="B147:D147"/>
    <mergeCell ref="G148:M148"/>
    <mergeCell ref="H151:N151"/>
    <mergeCell ref="H153:M153"/>
    <mergeCell ref="B178:D178"/>
    <mergeCell ref="B181:F181"/>
    <mergeCell ref="G181:I181"/>
    <mergeCell ref="B200:D200"/>
    <mergeCell ref="H200:M200"/>
    <mergeCell ref="B201:D201"/>
    <mergeCell ref="H201:L202"/>
    <mergeCell ref="B202:D202"/>
    <mergeCell ref="B203:D203"/>
    <mergeCell ref="H203:L203"/>
    <mergeCell ref="B197:D198"/>
    <mergeCell ref="E197:E198"/>
    <mergeCell ref="F197:F198"/>
    <mergeCell ref="G197:G198"/>
    <mergeCell ref="H197:K197"/>
    <mergeCell ref="B199:D199"/>
    <mergeCell ref="H199:J199"/>
    <mergeCell ref="B211:D211"/>
    <mergeCell ref="B212:D212"/>
    <mergeCell ref="B213:D213"/>
    <mergeCell ref="B214:D214"/>
    <mergeCell ref="B215:D215"/>
    <mergeCell ref="B216:D216"/>
    <mergeCell ref="B204:D204"/>
    <mergeCell ref="B205:D205"/>
    <mergeCell ref="H205:M206"/>
    <mergeCell ref="B206:D206"/>
    <mergeCell ref="B207:D207"/>
    <mergeCell ref="B208:D208"/>
    <mergeCell ref="H208:J210"/>
    <mergeCell ref="B209:D209"/>
    <mergeCell ref="B210:D210"/>
    <mergeCell ref="I228:I229"/>
    <mergeCell ref="J228:J229"/>
    <mergeCell ref="B230:D230"/>
    <mergeCell ref="L230:P230"/>
    <mergeCell ref="B231:D231"/>
    <mergeCell ref="B232:D232"/>
    <mergeCell ref="B217:D217"/>
    <mergeCell ref="B218:D218"/>
    <mergeCell ref="B220:N220"/>
    <mergeCell ref="B222:N225"/>
    <mergeCell ref="H227:J227"/>
    <mergeCell ref="B228:D229"/>
    <mergeCell ref="E228:E229"/>
    <mergeCell ref="F228:F229"/>
    <mergeCell ref="G228:G229"/>
    <mergeCell ref="H228:H229"/>
    <mergeCell ref="B238:D238"/>
    <mergeCell ref="B239:D239"/>
    <mergeCell ref="L239:N241"/>
    <mergeCell ref="B240:D240"/>
    <mergeCell ref="B241:D241"/>
    <mergeCell ref="B242:D242"/>
    <mergeCell ref="B233:D233"/>
    <mergeCell ref="B234:D234"/>
    <mergeCell ref="L234:P234"/>
    <mergeCell ref="B235:D235"/>
    <mergeCell ref="B236:D236"/>
    <mergeCell ref="L236:Q237"/>
    <mergeCell ref="B237:D237"/>
    <mergeCell ref="B249:D249"/>
    <mergeCell ref="B252:K252"/>
    <mergeCell ref="L252:N252"/>
    <mergeCell ref="B243:D243"/>
    <mergeCell ref="B244:D244"/>
    <mergeCell ref="B245:D245"/>
    <mergeCell ref="B246:D246"/>
    <mergeCell ref="B247:D247"/>
    <mergeCell ref="B248:D248"/>
  </mergeCells>
  <conditionalFormatting sqref="F34:G36">
    <cfRule type="expression" dxfId="11" priority="11">
      <formula>$E34="NEE"</formula>
    </cfRule>
  </conditionalFormatting>
  <conditionalFormatting sqref="E218">
    <cfRule type="cellIs" dxfId="10" priority="10" operator="notEqual">
      <formula>$P$37</formula>
    </cfRule>
  </conditionalFormatting>
  <conditionalFormatting sqref="I228:I249">
    <cfRule type="expression" dxfId="9" priority="9">
      <formula>$G$50="JA"</formula>
    </cfRule>
  </conditionalFormatting>
  <conditionalFormatting sqref="F218">
    <cfRule type="cellIs" dxfId="8" priority="8" operator="greaterThan">
      <formula>$E$188</formula>
    </cfRule>
  </conditionalFormatting>
  <conditionalFormatting sqref="E249">
    <cfRule type="expression" dxfId="7" priority="7">
      <formula>$E$249&gt;P37</formula>
    </cfRule>
  </conditionalFormatting>
  <conditionalFormatting sqref="F53">
    <cfRule type="cellIs" dxfId="6" priority="5" operator="lessThan">
      <formula>2018</formula>
    </cfRule>
    <cfRule type="expression" dxfId="5" priority="6">
      <formula>"&lt;2018"</formula>
    </cfRule>
  </conditionalFormatting>
  <conditionalFormatting sqref="G218">
    <cfRule type="cellIs" dxfId="4" priority="4" operator="greaterThan">
      <formula>$E$188</formula>
    </cfRule>
  </conditionalFormatting>
  <conditionalFormatting sqref="H249">
    <cfRule type="cellIs" dxfId="3" priority="3" operator="greaterThan">
      <formula>$E$188</formula>
    </cfRule>
  </conditionalFormatting>
  <conditionalFormatting sqref="J249">
    <cfRule type="cellIs" dxfId="2" priority="2" operator="greaterThan">
      <formula>$E$188</formula>
    </cfRule>
  </conditionalFormatting>
  <conditionalFormatting sqref="H20:K20">
    <cfRule type="expression" dxfId="1" priority="1">
      <formula>AND($E$20="Andere",$H$20="")</formula>
    </cfRule>
  </conditionalFormatting>
  <conditionalFormatting sqref="E84:J84">
    <cfRule type="expression" dxfId="0" priority="20">
      <formula>#REF!&lt;&gt;$P$37</formula>
    </cfRule>
  </conditionalFormatting>
  <dataValidations count="2">
    <dataValidation type="list" allowBlank="1" showInputMessage="1" showErrorMessage="1" sqref="F37 G50 E34:E36">
      <formula1>$R$31:$R$34</formula1>
    </dataValidation>
    <dataValidation type="list" allowBlank="1" showInputMessage="1" showErrorMessage="1" sqref="E20:F21 E23:F23">
      <formula1>$R$12:$R$36</formula1>
    </dataValidation>
  </dataValidations>
  <hyperlinks>
    <hyperlink ref="D3" location="'Algemene instructies'!A1" display="Terug naar algemene instructies"/>
    <hyperlink ref="E3" location="Uitleg!A1" display="Uitleg"/>
    <hyperlink ref="F3" location="Cijfervoorbeeld!A1" display="Cijfervoorbeeld"/>
    <hyperlink ref="G136" location="RIZIV" display="bijlage RIZIV-derde luik"/>
    <hyperlink ref="G3" location="'Formulier forfait'!adres_inrichtendemacht" display="Formulier"/>
  </hyperlinks>
  <pageMargins left="0.70866141732283472" right="0.70866141732283472" top="0.98425196850393704" bottom="0.98425196850393704" header="0.31496062992125984" footer="0.31496062992125984"/>
  <pageSetup scale="15" fitToHeight="0" orientation="portrait" r:id="rId1"/>
  <headerFooter>
    <oddHeader>&amp;L&amp;G&amp;R&amp;"-,Bold"&amp;K03+000/&amp;"-,Regular"&amp;K01+000 &amp;"-,Bold"&amp;K03+000cijfergegevens</oddHeader>
    <oddFooter>&amp;L&amp;G&amp;R&amp;"-,Bold"&amp;K03+000www.zorg-en-gezondheid.be</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5"/>
  <sheetViews>
    <sheetView topLeftCell="A204" workbookViewId="0">
      <selection activeCell="B220" sqref="B220"/>
    </sheetView>
  </sheetViews>
  <sheetFormatPr defaultRowHeight="15" x14ac:dyDescent="0.25"/>
  <cols>
    <col min="1" max="1" width="52.42578125" customWidth="1"/>
    <col min="2" max="2" width="12.85546875" customWidth="1"/>
    <col min="3" max="3" width="15.7109375" customWidth="1"/>
    <col min="4" max="4" width="17.85546875" customWidth="1"/>
    <col min="5" max="5" width="22.28515625" customWidth="1"/>
    <col min="6" max="6" width="17.5703125" customWidth="1"/>
    <col min="7" max="7" width="13.5703125" customWidth="1"/>
    <col min="8" max="8" width="15.28515625" customWidth="1"/>
    <col min="9" max="9" width="11.42578125" customWidth="1"/>
    <col min="11" max="11" width="14.140625" bestFit="1" customWidth="1"/>
  </cols>
  <sheetData>
    <row r="1" spans="1:11" s="10" customFormat="1" ht="21.75" thickBot="1" x14ac:dyDescent="0.4">
      <c r="A1" s="147" t="s">
        <v>238</v>
      </c>
      <c r="C1" s="142" t="s">
        <v>181</v>
      </c>
      <c r="D1" s="142" t="s">
        <v>186</v>
      </c>
      <c r="E1" s="142" t="s">
        <v>182</v>
      </c>
    </row>
    <row r="2" spans="1:11" ht="15.75" thickBot="1" x14ac:dyDescent="0.3"/>
    <row r="3" spans="1:11" x14ac:dyDescent="0.25">
      <c r="A3" s="664" t="s">
        <v>277</v>
      </c>
      <c r="B3" s="665"/>
      <c r="C3" s="665"/>
      <c r="D3" s="665"/>
      <c r="E3" s="665"/>
      <c r="F3" s="665"/>
      <c r="G3" s="665"/>
      <c r="H3" s="665"/>
      <c r="I3" s="665"/>
      <c r="J3" s="665"/>
      <c r="K3" s="666"/>
    </row>
    <row r="4" spans="1:11" s="10" customFormat="1" ht="15.75" thickBot="1" x14ac:dyDescent="0.3">
      <c r="A4" s="667"/>
      <c r="B4" s="668"/>
      <c r="C4" s="668"/>
      <c r="D4" s="668"/>
      <c r="E4" s="668"/>
      <c r="F4" s="668"/>
      <c r="G4" s="668"/>
      <c r="H4" s="668"/>
      <c r="I4" s="668"/>
      <c r="J4" s="668"/>
      <c r="K4" s="669"/>
    </row>
    <row r="5" spans="1:11" s="10" customFormat="1" x14ac:dyDescent="0.25"/>
    <row r="6" spans="1:11" s="10" customFormat="1" ht="21.75" thickBot="1" x14ac:dyDescent="0.4">
      <c r="A6" s="145" t="s">
        <v>276</v>
      </c>
      <c r="B6" s="146"/>
    </row>
    <row r="7" spans="1:11" s="10" customFormat="1" x14ac:dyDescent="0.25">
      <c r="A7" s="632" t="s">
        <v>327</v>
      </c>
      <c r="B7" s="650"/>
      <c r="C7" s="650"/>
      <c r="D7" s="650"/>
      <c r="E7" s="650"/>
      <c r="F7" s="650"/>
      <c r="G7" s="650"/>
      <c r="H7" s="650"/>
      <c r="I7" s="650"/>
      <c r="J7" s="650"/>
      <c r="K7" s="651"/>
    </row>
    <row r="8" spans="1:11" s="10" customFormat="1" x14ac:dyDescent="0.25">
      <c r="A8" s="652"/>
      <c r="B8" s="653"/>
      <c r="C8" s="653"/>
      <c r="D8" s="653"/>
      <c r="E8" s="653"/>
      <c r="F8" s="653"/>
      <c r="G8" s="653"/>
      <c r="H8" s="653"/>
      <c r="I8" s="653"/>
      <c r="J8" s="653"/>
      <c r="K8" s="654"/>
    </row>
    <row r="9" spans="1:11" s="10" customFormat="1" ht="15.75" thickBot="1" x14ac:dyDescent="0.3">
      <c r="A9" s="655"/>
      <c r="B9" s="656"/>
      <c r="C9" s="656"/>
      <c r="D9" s="656"/>
      <c r="E9" s="656"/>
      <c r="F9" s="656"/>
      <c r="G9" s="656"/>
      <c r="H9" s="656"/>
      <c r="I9" s="656"/>
      <c r="J9" s="656"/>
      <c r="K9" s="657"/>
    </row>
    <row r="10" spans="1:11" s="10" customFormat="1" ht="15.75" thickBot="1" x14ac:dyDescent="0.3"/>
    <row r="11" spans="1:11" s="10" customFormat="1" x14ac:dyDescent="0.25">
      <c r="A11" s="664" t="s">
        <v>328</v>
      </c>
      <c r="B11" s="665"/>
      <c r="C11" s="665"/>
      <c r="D11" s="665"/>
      <c r="E11" s="665"/>
      <c r="F11" s="665"/>
      <c r="G11" s="665"/>
      <c r="H11" s="665"/>
      <c r="I11" s="665"/>
      <c r="J11" s="665"/>
      <c r="K11" s="670"/>
    </row>
    <row r="12" spans="1:11" s="10" customFormat="1" x14ac:dyDescent="0.25">
      <c r="A12" s="671"/>
      <c r="B12" s="631"/>
      <c r="C12" s="631"/>
      <c r="D12" s="631"/>
      <c r="E12" s="631"/>
      <c r="F12" s="631"/>
      <c r="G12" s="631"/>
      <c r="H12" s="631"/>
      <c r="I12" s="631"/>
      <c r="J12" s="631"/>
      <c r="K12" s="672"/>
    </row>
    <row r="13" spans="1:11" s="10" customFormat="1" x14ac:dyDescent="0.25">
      <c r="A13" s="671"/>
      <c r="B13" s="631"/>
      <c r="C13" s="631"/>
      <c r="D13" s="631"/>
      <c r="E13" s="631"/>
      <c r="F13" s="631"/>
      <c r="G13" s="631"/>
      <c r="H13" s="631"/>
      <c r="I13" s="631"/>
      <c r="J13" s="631"/>
      <c r="K13" s="672"/>
    </row>
    <row r="14" spans="1:11" s="10" customFormat="1" x14ac:dyDescent="0.25">
      <c r="A14" s="671"/>
      <c r="B14" s="631"/>
      <c r="C14" s="631"/>
      <c r="D14" s="631"/>
      <c r="E14" s="631"/>
      <c r="F14" s="631"/>
      <c r="G14" s="631"/>
      <c r="H14" s="631"/>
      <c r="I14" s="631"/>
      <c r="J14" s="631"/>
      <c r="K14" s="672"/>
    </row>
    <row r="15" spans="1:11" s="10" customFormat="1" x14ac:dyDescent="0.25">
      <c r="A15" s="671"/>
      <c r="B15" s="631"/>
      <c r="C15" s="631"/>
      <c r="D15" s="631"/>
      <c r="E15" s="631"/>
      <c r="F15" s="631"/>
      <c r="G15" s="631"/>
      <c r="H15" s="631"/>
      <c r="I15" s="631"/>
      <c r="J15" s="631"/>
      <c r="K15" s="672"/>
    </row>
    <row r="16" spans="1:11" s="10" customFormat="1" x14ac:dyDescent="0.25">
      <c r="A16" s="671"/>
      <c r="B16" s="631"/>
      <c r="C16" s="631"/>
      <c r="D16" s="631"/>
      <c r="E16" s="631"/>
      <c r="F16" s="631"/>
      <c r="G16" s="631"/>
      <c r="H16" s="631"/>
      <c r="I16" s="631"/>
      <c r="J16" s="631"/>
      <c r="K16" s="672"/>
    </row>
    <row r="17" spans="1:11" s="10" customFormat="1" x14ac:dyDescent="0.25">
      <c r="A17" s="671"/>
      <c r="B17" s="631"/>
      <c r="C17" s="631"/>
      <c r="D17" s="631"/>
      <c r="E17" s="631"/>
      <c r="F17" s="631"/>
      <c r="G17" s="631"/>
      <c r="H17" s="631"/>
      <c r="I17" s="631"/>
      <c r="J17" s="631"/>
      <c r="K17" s="672"/>
    </row>
    <row r="18" spans="1:11" s="10" customFormat="1" x14ac:dyDescent="0.25">
      <c r="A18" s="671"/>
      <c r="B18" s="631"/>
      <c r="C18" s="631"/>
      <c r="D18" s="631"/>
      <c r="E18" s="631"/>
      <c r="F18" s="631"/>
      <c r="G18" s="631"/>
      <c r="H18" s="631"/>
      <c r="I18" s="631"/>
      <c r="J18" s="631"/>
      <c r="K18" s="672"/>
    </row>
    <row r="19" spans="1:11" s="10" customFormat="1" x14ac:dyDescent="0.25">
      <c r="A19" s="671"/>
      <c r="B19" s="631"/>
      <c r="C19" s="631"/>
      <c r="D19" s="631"/>
      <c r="E19" s="631"/>
      <c r="F19" s="631"/>
      <c r="G19" s="631"/>
      <c r="H19" s="631"/>
      <c r="I19" s="631"/>
      <c r="J19" s="631"/>
      <c r="K19" s="672"/>
    </row>
    <row r="20" spans="1:11" s="10" customFormat="1" ht="15.75" thickBot="1" x14ac:dyDescent="0.3">
      <c r="A20" s="667"/>
      <c r="B20" s="668"/>
      <c r="C20" s="668"/>
      <c r="D20" s="668"/>
      <c r="E20" s="668"/>
      <c r="F20" s="668"/>
      <c r="G20" s="668"/>
      <c r="H20" s="668"/>
      <c r="I20" s="668"/>
      <c r="J20" s="668"/>
      <c r="K20" s="673"/>
    </row>
    <row r="21" spans="1:11" ht="15.75" thickBot="1" x14ac:dyDescent="0.3"/>
    <row r="22" spans="1:11" s="10" customFormat="1" ht="15.75" thickBot="1" x14ac:dyDescent="0.3">
      <c r="A22"/>
      <c r="B22"/>
      <c r="C22" s="658" t="s">
        <v>271</v>
      </c>
      <c r="D22" s="659"/>
      <c r="E22" s="660" t="s">
        <v>213</v>
      </c>
      <c r="F22" s="661"/>
      <c r="G22" s="659"/>
    </row>
    <row r="23" spans="1:11" s="10" customFormat="1" ht="45.75" thickBot="1" x14ac:dyDescent="0.3">
      <c r="A23"/>
      <c r="B23"/>
      <c r="C23" s="215" t="s">
        <v>272</v>
      </c>
      <c r="D23" s="216" t="s">
        <v>273</v>
      </c>
      <c r="E23" s="217" t="s">
        <v>275</v>
      </c>
      <c r="F23" s="218" t="s">
        <v>269</v>
      </c>
      <c r="G23" s="216" t="s">
        <v>214</v>
      </c>
    </row>
    <row r="24" spans="1:11" s="10" customFormat="1" ht="15.75" thickBot="1" x14ac:dyDescent="0.3">
      <c r="A24" s="662" t="s">
        <v>274</v>
      </c>
      <c r="B24" s="663"/>
      <c r="C24" s="219">
        <v>250000</v>
      </c>
      <c r="D24" s="220">
        <v>9000000</v>
      </c>
      <c r="E24" s="221">
        <v>2000000</v>
      </c>
      <c r="F24" s="222">
        <v>50000</v>
      </c>
      <c r="G24" s="222">
        <v>150000</v>
      </c>
    </row>
    <row r="25" spans="1:11" s="10" customFormat="1" ht="15.75" thickBot="1" x14ac:dyDescent="0.3">
      <c r="A25" s="662" t="s">
        <v>268</v>
      </c>
      <c r="B25" s="663"/>
      <c r="C25" s="223">
        <v>20</v>
      </c>
      <c r="D25" s="224">
        <v>60</v>
      </c>
      <c r="E25" s="225">
        <v>80</v>
      </c>
      <c r="F25" s="226">
        <v>80</v>
      </c>
      <c r="G25" s="226">
        <v>80</v>
      </c>
    </row>
    <row r="26" spans="1:11" s="10" customFormat="1" ht="15.75" thickBot="1" x14ac:dyDescent="0.3">
      <c r="A26" s="662" t="s">
        <v>270</v>
      </c>
      <c r="B26" s="663"/>
      <c r="C26" s="226">
        <v>25</v>
      </c>
      <c r="D26" s="227">
        <v>25</v>
      </c>
      <c r="E26" s="225">
        <v>25</v>
      </c>
      <c r="F26" s="226">
        <v>5</v>
      </c>
      <c r="G26" s="226">
        <v>3</v>
      </c>
    </row>
    <row r="27" spans="1:11" s="10" customFormat="1" x14ac:dyDescent="0.25">
      <c r="A27" s="228"/>
      <c r="B27" s="228"/>
      <c r="C27" s="228"/>
      <c r="D27" s="228"/>
      <c r="E27" s="228"/>
      <c r="F27" s="228"/>
      <c r="G27" s="228"/>
    </row>
    <row r="28" spans="1:11" s="10" customFormat="1" x14ac:dyDescent="0.25">
      <c r="A28" s="631" t="s">
        <v>284</v>
      </c>
      <c r="B28" s="631"/>
      <c r="C28" s="631"/>
      <c r="D28" s="631"/>
      <c r="E28" s="631"/>
      <c r="F28" s="631"/>
      <c r="G28" s="631"/>
      <c r="H28" s="631"/>
      <c r="I28" s="631"/>
      <c r="J28" s="631"/>
      <c r="K28" s="631"/>
    </row>
    <row r="29" spans="1:11" s="10" customFormat="1" x14ac:dyDescent="0.25">
      <c r="A29" s="631"/>
      <c r="B29" s="631"/>
      <c r="C29" s="631"/>
      <c r="D29" s="631"/>
      <c r="E29" s="631"/>
      <c r="F29" s="631"/>
      <c r="G29" s="631"/>
      <c r="H29" s="631"/>
      <c r="I29" s="631"/>
      <c r="J29" s="631"/>
      <c r="K29" s="631"/>
    </row>
    <row r="30" spans="1:11" s="10" customFormat="1" x14ac:dyDescent="0.25">
      <c r="A30" s="631"/>
      <c r="B30" s="631"/>
      <c r="C30" s="631"/>
      <c r="D30" s="631"/>
      <c r="E30" s="631"/>
      <c r="F30" s="631"/>
      <c r="G30" s="631"/>
      <c r="H30" s="631"/>
      <c r="I30" s="631"/>
      <c r="J30" s="631"/>
      <c r="K30" s="631"/>
    </row>
    <row r="31" spans="1:11" s="10" customFormat="1" x14ac:dyDescent="0.25">
      <c r="A31" s="631"/>
      <c r="B31" s="631"/>
      <c r="C31" s="631"/>
      <c r="D31" s="631"/>
      <c r="E31" s="631"/>
      <c r="F31" s="631"/>
      <c r="G31" s="631"/>
      <c r="H31" s="631"/>
      <c r="I31" s="631"/>
      <c r="J31" s="631"/>
      <c r="K31" s="631"/>
    </row>
    <row r="32" spans="1:11" s="10" customFormat="1" x14ac:dyDescent="0.25">
      <c r="A32" s="631"/>
      <c r="B32" s="631"/>
      <c r="C32" s="631"/>
      <c r="D32" s="631"/>
      <c r="E32" s="631"/>
      <c r="F32" s="631"/>
      <c r="G32" s="631"/>
      <c r="H32" s="631"/>
      <c r="I32" s="631"/>
      <c r="J32" s="631"/>
      <c r="K32" s="631"/>
    </row>
    <row r="33" spans="1:11" s="10" customFormat="1" ht="36" customHeight="1" x14ac:dyDescent="0.25">
      <c r="A33" s="631"/>
      <c r="B33" s="631"/>
      <c r="C33" s="631"/>
      <c r="D33" s="631"/>
      <c r="E33" s="631"/>
      <c r="F33" s="631"/>
      <c r="G33" s="631"/>
      <c r="H33" s="631"/>
      <c r="I33" s="631"/>
      <c r="J33" s="631"/>
      <c r="K33" s="631"/>
    </row>
    <row r="34" spans="1:11" s="10" customFormat="1" x14ac:dyDescent="0.25">
      <c r="A34" s="229"/>
      <c r="B34" s="229"/>
      <c r="C34" s="229"/>
      <c r="D34" s="229"/>
      <c r="E34" s="229"/>
      <c r="F34" s="229"/>
      <c r="G34" s="229"/>
      <c r="H34" s="229"/>
      <c r="I34" s="229"/>
      <c r="J34" s="229"/>
      <c r="K34" s="229"/>
    </row>
    <row r="35" spans="1:11" s="10" customFormat="1" ht="21" x14ac:dyDescent="0.35">
      <c r="A35" s="145" t="s">
        <v>278</v>
      </c>
      <c r="B35" s="228"/>
      <c r="C35" s="228"/>
      <c r="D35" s="228"/>
      <c r="E35" s="228"/>
      <c r="F35" s="228"/>
      <c r="G35" s="229"/>
      <c r="H35" s="229"/>
      <c r="I35" s="229"/>
      <c r="J35" s="229"/>
      <c r="K35" s="229"/>
    </row>
    <row r="36" spans="1:11" s="10" customFormat="1" x14ac:dyDescent="0.25">
      <c r="A36" s="229"/>
      <c r="B36" s="229"/>
      <c r="C36" s="229"/>
      <c r="D36" s="229"/>
      <c r="E36" s="229"/>
      <c r="F36" s="229"/>
      <c r="G36" s="229"/>
      <c r="H36" s="229"/>
      <c r="I36" s="229"/>
      <c r="J36" s="229"/>
      <c r="K36" s="229"/>
    </row>
    <row r="37" spans="1:11" s="10" customFormat="1" x14ac:dyDescent="0.25">
      <c r="A37" s="631" t="s">
        <v>279</v>
      </c>
      <c r="B37" s="631"/>
      <c r="C37" s="631"/>
      <c r="D37" s="631"/>
      <c r="E37" s="631"/>
      <c r="F37" s="631"/>
      <c r="G37" s="631"/>
      <c r="H37" s="631"/>
      <c r="I37" s="229"/>
      <c r="J37" s="229"/>
      <c r="K37" s="229"/>
    </row>
    <row r="38" spans="1:11" s="10" customFormat="1" x14ac:dyDescent="0.25">
      <c r="A38" s="631"/>
      <c r="B38" s="631"/>
      <c r="C38" s="631"/>
      <c r="D38" s="631"/>
      <c r="E38" s="631"/>
      <c r="F38" s="631"/>
      <c r="G38" s="631"/>
      <c r="H38" s="631"/>
      <c r="I38" s="229"/>
      <c r="J38" s="229"/>
      <c r="K38" s="229"/>
    </row>
    <row r="39" spans="1:11" s="10" customFormat="1" x14ac:dyDescent="0.25">
      <c r="A39" s="631"/>
      <c r="B39" s="631"/>
      <c r="C39" s="631"/>
      <c r="D39" s="631"/>
      <c r="E39" s="631"/>
      <c r="F39" s="631"/>
      <c r="G39" s="631"/>
      <c r="H39" s="631"/>
      <c r="I39" s="229"/>
      <c r="J39" s="229"/>
      <c r="K39" s="229"/>
    </row>
    <row r="40" spans="1:11" s="10" customFormat="1" x14ac:dyDescent="0.25">
      <c r="A40" s="631"/>
      <c r="B40" s="631"/>
      <c r="C40" s="631"/>
      <c r="D40" s="631"/>
      <c r="E40" s="631"/>
      <c r="F40" s="631"/>
      <c r="G40" s="631"/>
      <c r="H40" s="631"/>
      <c r="I40" s="229"/>
      <c r="J40" s="229"/>
      <c r="K40" s="229"/>
    </row>
    <row r="41" spans="1:11" s="10" customFormat="1" ht="15.75" thickBot="1" x14ac:dyDescent="0.3">
      <c r="A41" s="229"/>
      <c r="B41" s="229"/>
      <c r="C41" s="229"/>
      <c r="D41" s="229"/>
      <c r="E41" s="229"/>
      <c r="F41" s="229"/>
      <c r="G41" s="229"/>
      <c r="H41" s="229"/>
      <c r="I41" s="229"/>
      <c r="J41" s="229"/>
      <c r="K41" s="229"/>
    </row>
    <row r="42" spans="1:11" s="10" customFormat="1" ht="33" customHeight="1" thickBot="1" x14ac:dyDescent="0.3">
      <c r="A42" s="230"/>
      <c r="B42" s="230" t="s">
        <v>61</v>
      </c>
      <c r="C42" s="231" t="s">
        <v>281</v>
      </c>
      <c r="D42" s="232" t="s">
        <v>280</v>
      </c>
      <c r="E42" s="229"/>
      <c r="F42" s="229"/>
      <c r="G42" s="229"/>
      <c r="H42" s="229"/>
      <c r="I42" s="229"/>
      <c r="J42" s="229"/>
      <c r="K42" s="229"/>
    </row>
    <row r="43" spans="1:11" s="10" customFormat="1" ht="15.75" thickBot="1" x14ac:dyDescent="0.3">
      <c r="A43" s="237" t="s">
        <v>282</v>
      </c>
      <c r="B43" s="243">
        <f>E25</f>
        <v>80</v>
      </c>
      <c r="C43" s="244">
        <f>D25</f>
        <v>60</v>
      </c>
      <c r="D43" s="245">
        <f>C25</f>
        <v>20</v>
      </c>
      <c r="E43" s="229"/>
      <c r="F43" s="229"/>
      <c r="G43" s="229"/>
      <c r="H43" s="229"/>
      <c r="I43" s="229"/>
      <c r="J43" s="229"/>
      <c r="K43" s="229"/>
    </row>
    <row r="44" spans="1:11" s="10" customFormat="1" x14ac:dyDescent="0.25">
      <c r="A44" s="239" t="s">
        <v>198</v>
      </c>
      <c r="B44" s="240">
        <f>E24</f>
        <v>2000000</v>
      </c>
      <c r="C44" s="241">
        <f>(C$43/$B$43)*$B44</f>
        <v>1500000</v>
      </c>
      <c r="D44" s="242">
        <f>(D$43/$B$43)*$B44</f>
        <v>500000</v>
      </c>
      <c r="E44" s="229"/>
      <c r="F44" s="229"/>
      <c r="G44" s="229"/>
      <c r="H44" s="229"/>
      <c r="I44" s="229"/>
      <c r="J44" s="229"/>
      <c r="K44" s="229"/>
    </row>
    <row r="45" spans="1:11" s="10" customFormat="1" x14ac:dyDescent="0.25">
      <c r="A45" s="235" t="s">
        <v>269</v>
      </c>
      <c r="B45" s="234">
        <f>F24</f>
        <v>50000</v>
      </c>
      <c r="C45" s="233">
        <f t="shared" ref="C45:D46" si="0">(C$43/$B$43)*$B45</f>
        <v>37500</v>
      </c>
      <c r="D45" s="238">
        <f t="shared" si="0"/>
        <v>12500</v>
      </c>
      <c r="E45" s="229"/>
      <c r="F45" s="229"/>
      <c r="G45" s="229"/>
      <c r="H45" s="229"/>
      <c r="I45" s="229"/>
      <c r="J45" s="229"/>
      <c r="K45" s="229"/>
    </row>
    <row r="46" spans="1:11" s="10" customFormat="1" ht="15.75" thickBot="1" x14ac:dyDescent="0.3">
      <c r="A46" s="236" t="s">
        <v>214</v>
      </c>
      <c r="B46" s="246">
        <f>G24</f>
        <v>150000</v>
      </c>
      <c r="C46" s="247">
        <f t="shared" si="0"/>
        <v>112500</v>
      </c>
      <c r="D46" s="248">
        <f t="shared" si="0"/>
        <v>37500</v>
      </c>
      <c r="E46" s="229"/>
      <c r="F46" s="229"/>
      <c r="G46" s="229"/>
      <c r="H46" s="229"/>
      <c r="I46" s="229"/>
      <c r="J46" s="229"/>
      <c r="K46" s="229"/>
    </row>
    <row r="47" spans="1:11" s="10" customFormat="1" x14ac:dyDescent="0.25">
      <c r="A47" s="229"/>
      <c r="B47" s="229"/>
      <c r="C47" s="229"/>
      <c r="D47" s="229"/>
      <c r="E47" s="229"/>
      <c r="F47" s="229"/>
      <c r="G47" s="229"/>
      <c r="H47" s="229"/>
      <c r="I47" s="229"/>
      <c r="J47" s="229"/>
      <c r="K47" s="229"/>
    </row>
    <row r="48" spans="1:11" s="10" customFormat="1" ht="21" x14ac:dyDescent="0.35">
      <c r="A48" s="145" t="s">
        <v>283</v>
      </c>
      <c r="B48" s="229"/>
      <c r="C48" s="229"/>
      <c r="D48" s="229"/>
      <c r="E48" s="229"/>
      <c r="F48" s="229"/>
      <c r="G48" s="229"/>
      <c r="H48" s="229"/>
      <c r="I48" s="229"/>
      <c r="J48" s="229"/>
      <c r="K48" s="229"/>
    </row>
    <row r="49" spans="1:11" s="13" customFormat="1" ht="15.75" customHeight="1" thickBot="1" x14ac:dyDescent="0.3">
      <c r="A49" s="1"/>
      <c r="B49" s="249"/>
      <c r="C49" s="249"/>
      <c r="D49" s="249"/>
      <c r="E49" s="249"/>
      <c r="F49" s="249"/>
      <c r="G49" s="249"/>
      <c r="H49" s="249"/>
      <c r="I49" s="249"/>
      <c r="J49" s="249"/>
      <c r="K49" s="249"/>
    </row>
    <row r="50" spans="1:11" s="13" customFormat="1" ht="15.75" customHeight="1" x14ac:dyDescent="0.25">
      <c r="A50" s="632" t="s">
        <v>332</v>
      </c>
      <c r="B50" s="633"/>
      <c r="C50" s="633"/>
      <c r="D50" s="633"/>
      <c r="E50" s="633"/>
      <c r="F50" s="633"/>
      <c r="G50" s="633"/>
      <c r="H50" s="634"/>
      <c r="I50" s="249"/>
      <c r="J50" s="249"/>
      <c r="K50" s="249"/>
    </row>
    <row r="51" spans="1:11" s="13" customFormat="1" ht="15.75" customHeight="1" x14ac:dyDescent="0.25">
      <c r="A51" s="635"/>
      <c r="B51" s="636"/>
      <c r="C51" s="636"/>
      <c r="D51" s="636"/>
      <c r="E51" s="636"/>
      <c r="F51" s="636"/>
      <c r="G51" s="636"/>
      <c r="H51" s="637"/>
      <c r="I51" s="249"/>
      <c r="J51" s="249"/>
      <c r="K51" s="249"/>
    </row>
    <row r="52" spans="1:11" s="13" customFormat="1" ht="15.75" customHeight="1" x14ac:dyDescent="0.25">
      <c r="A52" s="635"/>
      <c r="B52" s="636"/>
      <c r="C52" s="636"/>
      <c r="D52" s="636"/>
      <c r="E52" s="636"/>
      <c r="F52" s="636"/>
      <c r="G52" s="636"/>
      <c r="H52" s="637"/>
      <c r="I52" s="249"/>
      <c r="J52" s="249"/>
      <c r="K52" s="249"/>
    </row>
    <row r="53" spans="1:11" s="13" customFormat="1" ht="15.75" customHeight="1" x14ac:dyDescent="0.25">
      <c r="A53" s="635"/>
      <c r="B53" s="636"/>
      <c r="C53" s="636"/>
      <c r="D53" s="636"/>
      <c r="E53" s="636"/>
      <c r="F53" s="636"/>
      <c r="G53" s="636"/>
      <c r="H53" s="637"/>
      <c r="I53" s="249"/>
      <c r="J53" s="249"/>
      <c r="K53" s="249"/>
    </row>
    <row r="54" spans="1:11" s="13" customFormat="1" ht="15.75" customHeight="1" x14ac:dyDescent="0.25">
      <c r="A54" s="635"/>
      <c r="B54" s="636"/>
      <c r="C54" s="636"/>
      <c r="D54" s="636"/>
      <c r="E54" s="636"/>
      <c r="F54" s="636"/>
      <c r="G54" s="636"/>
      <c r="H54" s="637"/>
      <c r="I54" s="249"/>
      <c r="J54" s="249"/>
      <c r="K54" s="249"/>
    </row>
    <row r="55" spans="1:11" s="13" customFormat="1" ht="37.5" customHeight="1" thickBot="1" x14ac:dyDescent="0.3">
      <c r="A55" s="638"/>
      <c r="B55" s="639"/>
      <c r="C55" s="639"/>
      <c r="D55" s="639"/>
      <c r="E55" s="639"/>
      <c r="F55" s="639"/>
      <c r="G55" s="639"/>
      <c r="H55" s="640"/>
      <c r="I55" s="249"/>
      <c r="J55" s="249"/>
      <c r="K55" s="249"/>
    </row>
    <row r="56" spans="1:11" s="13" customFormat="1" ht="15.75" customHeight="1" x14ac:dyDescent="0.25">
      <c r="A56" s="1"/>
      <c r="B56" s="249"/>
      <c r="C56" s="249"/>
      <c r="D56" s="249"/>
      <c r="E56" s="249"/>
      <c r="F56" s="249"/>
      <c r="G56" s="249"/>
      <c r="H56" s="249"/>
      <c r="I56" s="249"/>
      <c r="J56" s="249"/>
      <c r="K56" s="249"/>
    </row>
    <row r="57" spans="1:11" ht="21" x14ac:dyDescent="0.35">
      <c r="A57" s="145" t="s">
        <v>285</v>
      </c>
      <c r="B57" s="146"/>
      <c r="C57" s="146"/>
    </row>
    <row r="58" spans="1:11" s="10" customFormat="1" x14ac:dyDescent="0.25">
      <c r="A58" s="1"/>
    </row>
    <row r="60" spans="1:11" ht="21" x14ac:dyDescent="0.35">
      <c r="A60" s="145" t="s">
        <v>286</v>
      </c>
    </row>
    <row r="62" spans="1:11" x14ac:dyDescent="0.25">
      <c r="A62" t="s">
        <v>201</v>
      </c>
    </row>
    <row r="63" spans="1:11" ht="36.75" customHeight="1" x14ac:dyDescent="0.25">
      <c r="A63" s="641" t="s">
        <v>288</v>
      </c>
      <c r="B63" s="335"/>
      <c r="C63" s="335"/>
      <c r="D63" s="335"/>
      <c r="E63" s="335"/>
      <c r="F63" s="335"/>
      <c r="G63" s="335"/>
      <c r="H63" s="335"/>
    </row>
    <row r="64" spans="1:11" ht="41.25" customHeight="1" x14ac:dyDescent="0.25">
      <c r="A64" s="644" t="s">
        <v>289</v>
      </c>
      <c r="B64" s="333"/>
      <c r="C64" s="333"/>
      <c r="D64" s="333"/>
      <c r="E64" s="333"/>
      <c r="F64" s="333"/>
    </row>
    <row r="65" spans="1:6" x14ac:dyDescent="0.25">
      <c r="A65" s="141" t="s">
        <v>287</v>
      </c>
    </row>
    <row r="67" spans="1:6" ht="21" x14ac:dyDescent="0.35">
      <c r="A67" s="145" t="s">
        <v>290</v>
      </c>
    </row>
    <row r="69" spans="1:6" x14ac:dyDescent="0.25">
      <c r="A69" s="509" t="s">
        <v>333</v>
      </c>
      <c r="B69" s="509"/>
      <c r="C69" s="509"/>
      <c r="D69" s="509"/>
      <c r="E69" s="509"/>
      <c r="F69" s="509"/>
    </row>
    <row r="70" spans="1:6" x14ac:dyDescent="0.25">
      <c r="A70" s="509"/>
      <c r="B70" s="509"/>
      <c r="C70" s="509"/>
      <c r="D70" s="509"/>
      <c r="E70" s="509"/>
      <c r="F70" s="509"/>
    </row>
    <row r="71" spans="1:6" x14ac:dyDescent="0.25">
      <c r="A71" s="509"/>
      <c r="B71" s="509"/>
      <c r="C71" s="509"/>
      <c r="D71" s="509"/>
      <c r="E71" s="509"/>
      <c r="F71" s="509"/>
    </row>
    <row r="72" spans="1:6" x14ac:dyDescent="0.25">
      <c r="A72" s="509"/>
      <c r="B72" s="509"/>
      <c r="C72" s="509"/>
      <c r="D72" s="509"/>
      <c r="E72" s="509"/>
      <c r="F72" s="509"/>
    </row>
    <row r="73" spans="1:6" x14ac:dyDescent="0.25">
      <c r="A73" s="509"/>
      <c r="B73" s="509"/>
      <c r="C73" s="509"/>
      <c r="D73" s="509"/>
      <c r="E73" s="509"/>
      <c r="F73" s="509"/>
    </row>
    <row r="74" spans="1:6" x14ac:dyDescent="0.25">
      <c r="A74" s="509"/>
      <c r="B74" s="509"/>
      <c r="C74" s="509"/>
      <c r="D74" s="509"/>
      <c r="E74" s="509"/>
      <c r="F74" s="509"/>
    </row>
    <row r="75" spans="1:6" x14ac:dyDescent="0.25">
      <c r="A75" s="509"/>
      <c r="B75" s="509"/>
      <c r="C75" s="509"/>
      <c r="D75" s="509"/>
      <c r="E75" s="509"/>
      <c r="F75" s="509"/>
    </row>
    <row r="76" spans="1:6" ht="72.75" customHeight="1" x14ac:dyDescent="0.25">
      <c r="A76" s="509"/>
      <c r="B76" s="509"/>
      <c r="C76" s="509"/>
      <c r="D76" s="509"/>
      <c r="E76" s="509"/>
      <c r="F76" s="509"/>
    </row>
    <row r="78" spans="1:6" ht="21" x14ac:dyDescent="0.35">
      <c r="A78" s="145" t="s">
        <v>291</v>
      </c>
    </row>
    <row r="79" spans="1:6" s="10" customFormat="1" ht="12.75" customHeight="1" x14ac:dyDescent="0.35">
      <c r="A79" s="145"/>
    </row>
    <row r="80" spans="1:6" s="10" customFormat="1" ht="42" customHeight="1" x14ac:dyDescent="0.25">
      <c r="A80" s="642" t="s">
        <v>292</v>
      </c>
      <c r="B80" s="642"/>
      <c r="C80" s="642"/>
      <c r="D80" s="642"/>
      <c r="E80" s="642"/>
      <c r="F80" s="642"/>
    </row>
    <row r="81" spans="1:6" s="10" customFormat="1" ht="16.5" customHeight="1" thickBot="1" x14ac:dyDescent="0.3">
      <c r="A81" s="148"/>
      <c r="B81" s="149"/>
      <c r="C81" s="149"/>
      <c r="D81" s="149"/>
      <c r="E81" s="149"/>
      <c r="F81" s="149"/>
    </row>
    <row r="82" spans="1:6" s="10" customFormat="1" ht="15.75" thickBot="1" x14ac:dyDescent="0.3">
      <c r="A82" s="210"/>
      <c r="B82" s="254" t="s">
        <v>83</v>
      </c>
      <c r="C82" s="255" t="s">
        <v>207</v>
      </c>
      <c r="D82" s="256" t="s">
        <v>202</v>
      </c>
      <c r="E82" s="211"/>
      <c r="F82" s="211"/>
    </row>
    <row r="83" spans="1:6" s="10" customFormat="1" ht="15.75" customHeight="1" thickBot="1" x14ac:dyDescent="0.3">
      <c r="A83" s="210"/>
      <c r="B83" s="251">
        <f>D24</f>
        <v>9000000</v>
      </c>
      <c r="C83" s="252">
        <f>0.9*B83</f>
        <v>8100000</v>
      </c>
      <c r="D83" s="253">
        <f>B83-C83</f>
        <v>900000</v>
      </c>
      <c r="E83" s="211"/>
      <c r="F83" s="211"/>
    </row>
    <row r="84" spans="1:6" s="10" customFormat="1" ht="15.75" customHeight="1" x14ac:dyDescent="0.25">
      <c r="A84" s="210"/>
      <c r="B84" s="211"/>
      <c r="C84" s="211"/>
      <c r="D84" s="211"/>
      <c r="E84" s="211"/>
      <c r="F84" s="211"/>
    </row>
    <row r="85" spans="1:6" s="10" customFormat="1" ht="15.75" customHeight="1" x14ac:dyDescent="0.25">
      <c r="A85" s="642" t="s">
        <v>293</v>
      </c>
      <c r="B85" s="643"/>
      <c r="C85" s="643"/>
      <c r="D85" s="643"/>
      <c r="E85" s="643"/>
      <c r="F85" s="211"/>
    </row>
    <row r="86" spans="1:6" s="10" customFormat="1" ht="15.75" customHeight="1" x14ac:dyDescent="0.25">
      <c r="A86" s="210"/>
      <c r="B86" s="211"/>
      <c r="C86" s="211"/>
      <c r="D86" s="211"/>
      <c r="E86" s="211"/>
      <c r="F86" s="211"/>
    </row>
    <row r="87" spans="1:6" s="10" customFormat="1" ht="15.75" customHeight="1" x14ac:dyDescent="0.25">
      <c r="A87" s="199" t="s">
        <v>294</v>
      </c>
      <c r="B87" s="195"/>
      <c r="C87" s="151">
        <v>2015</v>
      </c>
      <c r="D87" s="211" t="s">
        <v>295</v>
      </c>
      <c r="E87" s="211"/>
      <c r="F87" s="211"/>
    </row>
    <row r="88" spans="1:6" s="10" customFormat="1" x14ac:dyDescent="0.25">
      <c r="A88" s="1" t="s">
        <v>207</v>
      </c>
      <c r="C88" s="143">
        <f>C83</f>
        <v>8100000</v>
      </c>
      <c r="D88" s="10" t="s">
        <v>296</v>
      </c>
    </row>
    <row r="89" spans="1:6" s="10" customFormat="1" x14ac:dyDescent="0.25">
      <c r="A89" s="1" t="s">
        <v>202</v>
      </c>
      <c r="C89" s="143">
        <f>D83</f>
        <v>900000</v>
      </c>
      <c r="D89" s="10" t="s">
        <v>297</v>
      </c>
    </row>
    <row r="91" spans="1:6" x14ac:dyDescent="0.25">
      <c r="A91" s="1" t="s">
        <v>203</v>
      </c>
    </row>
    <row r="92" spans="1:6" x14ac:dyDescent="0.25">
      <c r="A92" s="141" t="s">
        <v>329</v>
      </c>
    </row>
    <row r="93" spans="1:6" x14ac:dyDescent="0.25">
      <c r="A93" s="141" t="s">
        <v>298</v>
      </c>
    </row>
    <row r="95" spans="1:6" x14ac:dyDescent="0.25">
      <c r="A95" t="s">
        <v>210</v>
      </c>
    </row>
    <row r="97" spans="1:7" x14ac:dyDescent="0.25">
      <c r="A97" s="1" t="s">
        <v>204</v>
      </c>
    </row>
    <row r="98" spans="1:7" ht="13.5" customHeight="1" x14ac:dyDescent="0.25">
      <c r="A98" t="s">
        <v>299</v>
      </c>
      <c r="C98" t="s">
        <v>207</v>
      </c>
      <c r="D98" s="257">
        <f>Cijfervoorbeeld!bouwkost_werken</f>
        <v>8100000</v>
      </c>
    </row>
    <row r="99" spans="1:7" s="10" customFormat="1" ht="16.5" customHeight="1" x14ac:dyDescent="0.25">
      <c r="C99" s="10" t="s">
        <v>202</v>
      </c>
      <c r="D99" s="257">
        <f>Cijfervoorbeeld!bouwkost_meubilair</f>
        <v>900000</v>
      </c>
      <c r="E99" s="56"/>
    </row>
    <row r="100" spans="1:7" s="10" customFormat="1" ht="16.5" customHeight="1" x14ac:dyDescent="0.25">
      <c r="D100" s="257"/>
      <c r="E100" s="56"/>
    </row>
    <row r="101" spans="1:7" s="10" customFormat="1" ht="16.5" customHeight="1" x14ac:dyDescent="0.25">
      <c r="A101" s="10" t="s">
        <v>300</v>
      </c>
      <c r="C101" s="32">
        <f>Cijfervoorbeeld!E69</f>
        <v>2.4453000000000003E-2</v>
      </c>
      <c r="D101" s="257" t="s">
        <v>301</v>
      </c>
      <c r="E101" s="56"/>
    </row>
    <row r="102" spans="1:7" s="10" customFormat="1" x14ac:dyDescent="0.25">
      <c r="E102" s="56" t="s">
        <v>207</v>
      </c>
      <c r="F102" s="56" t="s">
        <v>202</v>
      </c>
    </row>
    <row r="103" spans="1:7" x14ac:dyDescent="0.25">
      <c r="B103" t="s">
        <v>205</v>
      </c>
      <c r="E103" s="150">
        <f>-PMT(Cijfervoorbeeld!E69,25,Uitleg!C83)</f>
        <v>436888.99691381265</v>
      </c>
      <c r="F103" s="150">
        <f>-PMT(Cijfervoorbeeld!E69,10,Cijfervoorbeeld!bouwkost_meubilair)</f>
        <v>102542.44054901737</v>
      </c>
    </row>
    <row r="104" spans="1:7" x14ac:dyDescent="0.25">
      <c r="B104" t="s">
        <v>208</v>
      </c>
      <c r="E104" s="150">
        <f>25*E103</f>
        <v>10922224.922845317</v>
      </c>
      <c r="F104" s="150">
        <f>10*F103</f>
        <v>1025424.4054901737</v>
      </c>
    </row>
    <row r="105" spans="1:7" x14ac:dyDescent="0.25">
      <c r="B105" s="141" t="s">
        <v>206</v>
      </c>
      <c r="E105" s="150">
        <f>-Cijfervoorbeeld!bouwkost_werken</f>
        <v>-8100000</v>
      </c>
      <c r="F105" s="150">
        <f>-Cijfervoorbeeld!bouwkost_meubilair</f>
        <v>-900000</v>
      </c>
    </row>
    <row r="106" spans="1:7" x14ac:dyDescent="0.25">
      <c r="B106" s="141" t="s">
        <v>209</v>
      </c>
      <c r="E106" s="150">
        <f>SUM(E104:E105)</f>
        <v>2822224.9228453171</v>
      </c>
      <c r="F106" s="150">
        <f>SUM(F104:F105)</f>
        <v>125424.40549017373</v>
      </c>
    </row>
    <row r="108" spans="1:7" x14ac:dyDescent="0.25">
      <c r="A108" s="1" t="s">
        <v>211</v>
      </c>
    </row>
    <row r="109" spans="1:7" x14ac:dyDescent="0.25">
      <c r="A109" t="s">
        <v>212</v>
      </c>
    </row>
    <row r="110" spans="1:7" ht="34.5" customHeight="1" x14ac:dyDescent="0.25">
      <c r="B110" t="s">
        <v>302</v>
      </c>
      <c r="C110" t="s">
        <v>5</v>
      </c>
      <c r="D110" s="56" t="s">
        <v>303</v>
      </c>
      <c r="E110" s="151" t="s">
        <v>304</v>
      </c>
      <c r="G110" s="56" t="s">
        <v>305</v>
      </c>
    </row>
    <row r="111" spans="1:7" s="10" customFormat="1" x14ac:dyDescent="0.25">
      <c r="B111" s="10">
        <v>365</v>
      </c>
      <c r="C111" s="10">
        <f>Cijfervoorbeeld!bezettingsgraad_werken</f>
        <v>0.99</v>
      </c>
      <c r="D111" s="10">
        <v>5</v>
      </c>
      <c r="E111" s="10">
        <f>Cijfervoorbeeld!erkende_plaatsen1</f>
        <v>60</v>
      </c>
      <c r="F111" s="143">
        <f>B111*C111*D111*E111</f>
        <v>108405</v>
      </c>
      <c r="G111" s="152">
        <f>Cijfervoorbeeld!E80</f>
        <v>108405</v>
      </c>
    </row>
    <row r="113" spans="1:11" ht="21" x14ac:dyDescent="0.35">
      <c r="A113" s="145" t="s">
        <v>306</v>
      </c>
    </row>
    <row r="115" spans="1:11" x14ac:dyDescent="0.25">
      <c r="A115" t="s">
        <v>308</v>
      </c>
    </row>
    <row r="116" spans="1:11" s="10" customFormat="1" x14ac:dyDescent="0.25">
      <c r="A116" s="10" t="s">
        <v>330</v>
      </c>
    </row>
    <row r="117" spans="1:11" s="10" customFormat="1" x14ac:dyDescent="0.25"/>
    <row r="118" spans="1:11" x14ac:dyDescent="0.25">
      <c r="B118" s="130" t="s">
        <v>215</v>
      </c>
      <c r="C118" s="130" t="s">
        <v>172</v>
      </c>
      <c r="D118" s="130" t="s">
        <v>217</v>
      </c>
      <c r="E118" s="130" t="s">
        <v>216</v>
      </c>
    </row>
    <row r="119" spans="1:11" x14ac:dyDescent="0.25">
      <c r="A119" s="10" t="s">
        <v>307</v>
      </c>
      <c r="B119" s="143">
        <f>C44</f>
        <v>1500000</v>
      </c>
      <c r="C119" s="143">
        <f>E26</f>
        <v>25</v>
      </c>
      <c r="D119" s="153">
        <f>Cijfervoorbeeld!E110</f>
        <v>522634.24497135449</v>
      </c>
      <c r="E119" s="32">
        <f>Cijfervoorbeeld!$E$69</f>
        <v>2.4453000000000003E-2</v>
      </c>
    </row>
    <row r="120" spans="1:11" x14ac:dyDescent="0.25">
      <c r="A120" s="10" t="s">
        <v>269</v>
      </c>
      <c r="B120" s="143">
        <f>C45</f>
        <v>37500</v>
      </c>
      <c r="C120" s="143">
        <f>F26</f>
        <v>5</v>
      </c>
      <c r="D120" s="153">
        <f>Cijfervoorbeeld!G106</f>
        <v>37500</v>
      </c>
      <c r="E120" s="32">
        <f>Cijfervoorbeeld!$E$69</f>
        <v>2.4453000000000003E-2</v>
      </c>
    </row>
    <row r="121" spans="1:11" x14ac:dyDescent="0.25">
      <c r="A121" s="10" t="s">
        <v>214</v>
      </c>
      <c r="B121" s="143">
        <f>C46</f>
        <v>112500</v>
      </c>
      <c r="C121" s="143">
        <f>G26</f>
        <v>3</v>
      </c>
      <c r="D121" s="153">
        <f>Cijfervoorbeeld!J106</f>
        <v>112500</v>
      </c>
      <c r="E121" s="32">
        <f>Cijfervoorbeeld!$E$69</f>
        <v>2.4453000000000003E-2</v>
      </c>
    </row>
    <row r="123" spans="1:11" ht="21" x14ac:dyDescent="0.35">
      <c r="A123" s="145" t="s">
        <v>309</v>
      </c>
    </row>
    <row r="125" spans="1:11" ht="30.75" customHeight="1" x14ac:dyDescent="0.25">
      <c r="A125" s="13"/>
      <c r="B125" s="13"/>
      <c r="C125" s="13"/>
      <c r="D125" s="130" t="s">
        <v>60</v>
      </c>
      <c r="E125" s="250" t="s">
        <v>200</v>
      </c>
      <c r="F125" s="250" t="s">
        <v>44</v>
      </c>
      <c r="G125" s="674" t="s">
        <v>59</v>
      </c>
      <c r="H125" s="674"/>
      <c r="I125" s="250" t="s">
        <v>66</v>
      </c>
      <c r="J125" s="250" t="s">
        <v>48</v>
      </c>
      <c r="K125" s="250" t="s">
        <v>65</v>
      </c>
    </row>
    <row r="126" spans="1:11" x14ac:dyDescent="0.25">
      <c r="A126" s="485" t="s">
        <v>101</v>
      </c>
      <c r="B126" s="485"/>
      <c r="C126" s="485"/>
      <c r="D126" s="13">
        <v>40</v>
      </c>
      <c r="E126" s="258">
        <v>2000000</v>
      </c>
      <c r="F126" s="258">
        <v>1600000</v>
      </c>
      <c r="G126" s="645">
        <v>200000</v>
      </c>
      <c r="H126" s="646"/>
      <c r="I126" s="259">
        <v>0</v>
      </c>
      <c r="J126" s="258"/>
      <c r="K126" s="260">
        <f>E126-SUM(F126:J126)</f>
        <v>200000</v>
      </c>
    </row>
    <row r="127" spans="1:11" x14ac:dyDescent="0.25">
      <c r="A127" s="485" t="s">
        <v>173</v>
      </c>
      <c r="B127" s="485"/>
      <c r="C127" s="485"/>
      <c r="D127" s="13">
        <v>8</v>
      </c>
      <c r="E127" s="258">
        <v>360000</v>
      </c>
      <c r="F127" s="258">
        <v>0</v>
      </c>
      <c r="G127" s="645">
        <v>100000</v>
      </c>
      <c r="H127" s="646"/>
      <c r="I127" s="259">
        <v>0</v>
      </c>
      <c r="J127" s="258"/>
      <c r="K127" s="260">
        <f>E127-SUM(F127:J127)</f>
        <v>260000</v>
      </c>
    </row>
    <row r="128" spans="1:11" x14ac:dyDescent="0.25">
      <c r="A128" s="1" t="s">
        <v>61</v>
      </c>
      <c r="B128" s="1"/>
      <c r="C128" s="1"/>
      <c r="D128" s="105"/>
      <c r="E128" s="261"/>
      <c r="F128" s="261"/>
      <c r="G128" s="261"/>
      <c r="H128" s="261"/>
      <c r="I128" s="261"/>
      <c r="J128" s="261"/>
      <c r="K128" s="262">
        <f>SUM(K126:L127)</f>
        <v>460000</v>
      </c>
    </row>
    <row r="130" spans="1:4" ht="21" x14ac:dyDescent="0.35">
      <c r="A130" s="145" t="s">
        <v>218</v>
      </c>
    </row>
    <row r="132" spans="1:4" x14ac:dyDescent="0.25">
      <c r="A132" t="s">
        <v>226</v>
      </c>
    </row>
    <row r="133" spans="1:4" s="10" customFormat="1" x14ac:dyDescent="0.25"/>
    <row r="134" spans="1:4" x14ac:dyDescent="0.25">
      <c r="A134" s="1" t="s">
        <v>223</v>
      </c>
      <c r="B134" s="130" t="s">
        <v>224</v>
      </c>
      <c r="C134" s="130" t="s">
        <v>225</v>
      </c>
    </row>
    <row r="135" spans="1:4" x14ac:dyDescent="0.25">
      <c r="A135" s="97" t="s">
        <v>117</v>
      </c>
      <c r="B135" s="104">
        <v>20000</v>
      </c>
      <c r="C135" s="104">
        <f>B135</f>
        <v>20000</v>
      </c>
    </row>
    <row r="136" spans="1:4" x14ac:dyDescent="0.25">
      <c r="A136" s="97" t="s">
        <v>118</v>
      </c>
      <c r="B136" s="104">
        <v>20000</v>
      </c>
      <c r="C136" s="104">
        <f>B136</f>
        <v>20000</v>
      </c>
    </row>
    <row r="137" spans="1:4" x14ac:dyDescent="0.25">
      <c r="A137" s="97" t="s">
        <v>119</v>
      </c>
      <c r="B137" s="104">
        <v>10000</v>
      </c>
      <c r="C137" s="104">
        <f>B137</f>
        <v>10000</v>
      </c>
    </row>
    <row r="138" spans="1:4" x14ac:dyDescent="0.25">
      <c r="A138" s="97" t="s">
        <v>120</v>
      </c>
      <c r="B138" s="104">
        <v>0</v>
      </c>
      <c r="C138" s="104"/>
    </row>
    <row r="139" spans="1:4" x14ac:dyDescent="0.25">
      <c r="A139" s="97" t="s">
        <v>121</v>
      </c>
      <c r="B139" s="104">
        <v>180000</v>
      </c>
      <c r="C139" s="104">
        <f>B139-G24</f>
        <v>30000</v>
      </c>
      <c r="D139" t="s">
        <v>227</v>
      </c>
    </row>
    <row r="140" spans="1:4" x14ac:dyDescent="0.25">
      <c r="A140" s="97" t="s">
        <v>122</v>
      </c>
      <c r="B140" s="104">
        <v>0</v>
      </c>
      <c r="C140" s="104"/>
    </row>
    <row r="141" spans="1:4" x14ac:dyDescent="0.25">
      <c r="A141" s="97" t="s">
        <v>123</v>
      </c>
      <c r="B141" s="104">
        <v>0</v>
      </c>
      <c r="C141" s="104"/>
    </row>
    <row r="142" spans="1:4" x14ac:dyDescent="0.25">
      <c r="A142" s="97" t="s">
        <v>48</v>
      </c>
      <c r="B142" s="104">
        <v>20000</v>
      </c>
      <c r="C142" s="104">
        <f>B142</f>
        <v>20000</v>
      </c>
    </row>
    <row r="143" spans="1:4" x14ac:dyDescent="0.25">
      <c r="A143" s="13"/>
      <c r="B143" s="28"/>
    </row>
    <row r="144" spans="1:4" x14ac:dyDescent="0.25">
      <c r="A144" s="13"/>
      <c r="B144" s="105"/>
    </row>
    <row r="145" spans="1:3" x14ac:dyDescent="0.25">
      <c r="A145" s="154" t="s">
        <v>222</v>
      </c>
      <c r="B145" s="10"/>
    </row>
    <row r="146" spans="1:3" x14ac:dyDescent="0.25">
      <c r="A146" s="13" t="s">
        <v>127</v>
      </c>
      <c r="B146" s="28">
        <v>0</v>
      </c>
      <c r="C146" s="155">
        <f>B146</f>
        <v>0</v>
      </c>
    </row>
    <row r="147" spans="1:3" x14ac:dyDescent="0.25">
      <c r="A147" s="13" t="s">
        <v>128</v>
      </c>
      <c r="B147" s="28">
        <v>40000</v>
      </c>
      <c r="C147" s="155">
        <f>B147</f>
        <v>40000</v>
      </c>
    </row>
    <row r="148" spans="1:3" x14ac:dyDescent="0.25">
      <c r="A148" s="13" t="s">
        <v>129</v>
      </c>
      <c r="B148" s="28">
        <v>1000</v>
      </c>
      <c r="C148" s="155">
        <f t="shared" ref="C148:C161" si="1">B148</f>
        <v>1000</v>
      </c>
    </row>
    <row r="149" spans="1:3" x14ac:dyDescent="0.25">
      <c r="A149" s="13" t="s">
        <v>130</v>
      </c>
      <c r="B149" s="28">
        <v>0</v>
      </c>
      <c r="C149" s="155">
        <f t="shared" si="1"/>
        <v>0</v>
      </c>
    </row>
    <row r="150" spans="1:3" x14ac:dyDescent="0.25">
      <c r="A150" s="13" t="s">
        <v>131</v>
      </c>
      <c r="B150" s="28">
        <v>40000</v>
      </c>
      <c r="C150" s="155">
        <f t="shared" si="1"/>
        <v>40000</v>
      </c>
    </row>
    <row r="151" spans="1:3" x14ac:dyDescent="0.25">
      <c r="A151" s="13" t="s">
        <v>132</v>
      </c>
      <c r="B151" s="28">
        <v>0</v>
      </c>
      <c r="C151" s="155">
        <f t="shared" si="1"/>
        <v>0</v>
      </c>
    </row>
    <row r="152" spans="1:3" x14ac:dyDescent="0.25">
      <c r="A152" s="60" t="s">
        <v>133</v>
      </c>
      <c r="B152" s="28">
        <v>0</v>
      </c>
      <c r="C152" s="155">
        <f t="shared" si="1"/>
        <v>0</v>
      </c>
    </row>
    <row r="153" spans="1:3" x14ac:dyDescent="0.25">
      <c r="A153" s="60" t="s">
        <v>48</v>
      </c>
      <c r="B153" s="28">
        <v>0</v>
      </c>
      <c r="C153" s="155">
        <f t="shared" si="1"/>
        <v>0</v>
      </c>
    </row>
    <row r="154" spans="1:3" x14ac:dyDescent="0.25">
      <c r="C154" s="155">
        <f t="shared" si="1"/>
        <v>0</v>
      </c>
    </row>
    <row r="155" spans="1:3" x14ac:dyDescent="0.25">
      <c r="A155" s="13" t="s">
        <v>134</v>
      </c>
      <c r="B155" s="28">
        <v>60000</v>
      </c>
      <c r="C155" s="155">
        <f t="shared" si="1"/>
        <v>60000</v>
      </c>
    </row>
    <row r="156" spans="1:3" x14ac:dyDescent="0.25">
      <c r="A156" s="13" t="s">
        <v>135</v>
      </c>
      <c r="B156" s="28">
        <v>60000</v>
      </c>
      <c r="C156" s="155">
        <f t="shared" si="1"/>
        <v>60000</v>
      </c>
    </row>
    <row r="157" spans="1:3" x14ac:dyDescent="0.25">
      <c r="A157" s="61" t="s">
        <v>136</v>
      </c>
      <c r="B157" s="28">
        <v>0</v>
      </c>
      <c r="C157" s="155">
        <f t="shared" si="1"/>
        <v>0</v>
      </c>
    </row>
    <row r="158" spans="1:3" x14ac:dyDescent="0.25">
      <c r="A158" s="13" t="s">
        <v>137</v>
      </c>
      <c r="B158" s="28">
        <v>0</v>
      </c>
      <c r="C158" s="155">
        <f t="shared" si="1"/>
        <v>0</v>
      </c>
    </row>
    <row r="159" spans="1:3" x14ac:dyDescent="0.25">
      <c r="A159" s="13" t="s">
        <v>138</v>
      </c>
      <c r="B159" s="28">
        <v>0</v>
      </c>
      <c r="C159" s="155">
        <f t="shared" si="1"/>
        <v>0</v>
      </c>
    </row>
    <row r="160" spans="1:3" x14ac:dyDescent="0.25">
      <c r="A160" s="13" t="s">
        <v>139</v>
      </c>
      <c r="B160" s="28">
        <v>0</v>
      </c>
      <c r="C160" s="155">
        <f t="shared" si="1"/>
        <v>0</v>
      </c>
    </row>
    <row r="161" spans="1:6" x14ac:dyDescent="0.25">
      <c r="A161" s="13" t="s">
        <v>140</v>
      </c>
      <c r="B161" s="28">
        <v>0</v>
      </c>
      <c r="C161" s="155">
        <f t="shared" si="1"/>
        <v>0</v>
      </c>
    </row>
    <row r="162" spans="1:6" x14ac:dyDescent="0.25">
      <c r="A162" s="1"/>
      <c r="B162" s="28"/>
      <c r="C162" s="10"/>
    </row>
    <row r="163" spans="1:6" x14ac:dyDescent="0.25">
      <c r="A163" s="1" t="str">
        <f>'Formulier forfait'!B176</f>
        <v>Supplementen en voorschotten ten gunste van derden</v>
      </c>
      <c r="B163" s="28">
        <v>40000</v>
      </c>
      <c r="C163" s="155">
        <f>B163</f>
        <v>40000</v>
      </c>
    </row>
    <row r="165" spans="1:6" ht="21" x14ac:dyDescent="0.35">
      <c r="A165" s="145" t="s">
        <v>310</v>
      </c>
    </row>
    <row r="167" spans="1:6" x14ac:dyDescent="0.25">
      <c r="A167" t="s">
        <v>228</v>
      </c>
    </row>
    <row r="169" spans="1:6" x14ac:dyDescent="0.25">
      <c r="A169" s="177" t="s">
        <v>236</v>
      </c>
      <c r="B169" s="177"/>
      <c r="C169" s="177"/>
      <c r="D169" s="177"/>
    </row>
    <row r="171" spans="1:6" x14ac:dyDescent="0.25">
      <c r="A171" t="str">
        <f>"Er zijn " &amp;  D25 &amp; " woongelegenheden voorwerp van het infrastructuurforfait, met in eerste instantie  " &amp; E176 &amp; " euro voor luxe- en " &amp; E177 &amp; " euro voor de basiskamers:"</f>
        <v>Er zijn 60 woongelegenheden voorwerp van het infrastructuurforfait, met in eerste instantie  60 euro voor luxe- en 55 euro voor de basiskamers:</v>
      </c>
    </row>
    <row r="172" spans="1:6" s="10" customFormat="1" x14ac:dyDescent="0.25">
      <c r="A172" s="649"/>
      <c r="B172" s="333"/>
      <c r="C172" s="333"/>
      <c r="D172" s="333"/>
      <c r="E172" s="333"/>
    </row>
    <row r="173" spans="1:6" ht="15.75" thickBot="1" x14ac:dyDescent="0.3"/>
    <row r="174" spans="1:6" x14ac:dyDescent="0.25">
      <c r="A174" s="528" t="s">
        <v>91</v>
      </c>
      <c r="B174" s="529"/>
      <c r="C174" s="530"/>
      <c r="D174" s="534" t="s">
        <v>159</v>
      </c>
      <c r="E174" s="647" t="s">
        <v>163</v>
      </c>
      <c r="F174" s="10"/>
    </row>
    <row r="175" spans="1:6" ht="15.75" thickBot="1" x14ac:dyDescent="0.3">
      <c r="A175" s="531"/>
      <c r="B175" s="532"/>
      <c r="C175" s="533"/>
      <c r="D175" s="535"/>
      <c r="E175" s="648"/>
      <c r="F175" s="10"/>
    </row>
    <row r="176" spans="1:6" x14ac:dyDescent="0.25">
      <c r="A176" s="598" t="s">
        <v>92</v>
      </c>
      <c r="B176" s="599"/>
      <c r="C176" s="599"/>
      <c r="D176" s="84">
        <v>23</v>
      </c>
      <c r="E176" s="110">
        <v>60</v>
      </c>
      <c r="F176" s="10"/>
    </row>
    <row r="177" spans="1:6" x14ac:dyDescent="0.25">
      <c r="A177" s="596" t="s">
        <v>93</v>
      </c>
      <c r="B177" s="597"/>
      <c r="C177" s="597"/>
      <c r="D177" s="83">
        <v>37</v>
      </c>
      <c r="E177" s="111">
        <v>55</v>
      </c>
      <c r="F177" s="10"/>
    </row>
    <row r="178" spans="1:6" s="10" customFormat="1" x14ac:dyDescent="0.25">
      <c r="A178" s="78"/>
      <c r="B178" s="76"/>
      <c r="C178" s="76"/>
      <c r="D178" s="79"/>
      <c r="E178" s="264"/>
    </row>
    <row r="179" spans="1:6" s="10" customFormat="1" x14ac:dyDescent="0.25">
      <c r="A179" s="10" t="str">
        <f>"De gemiddelde prijs van "&amp; ROUND( Cijfervoorbeeld!F218,2) &amp; IF(Cijfervoorbeeld!F218&lt;=Cijfervoorbeeld!E188," euro past  binnen de verantwoorde kost", " euro past niet binnen de verantwoorde kost")</f>
        <v>De gemiddelde prijs van 56,92 euro past  binnen de verantwoorde kost</v>
      </c>
      <c r="B179" s="76"/>
      <c r="C179" s="76"/>
      <c r="D179" s="79"/>
      <c r="E179" s="264"/>
    </row>
    <row r="180" spans="1:6" s="10" customFormat="1" x14ac:dyDescent="0.25">
      <c r="A180" s="78"/>
      <c r="B180" s="76"/>
      <c r="C180" s="76"/>
      <c r="D180" s="79"/>
      <c r="E180" s="264"/>
    </row>
    <row r="181" spans="1:6" s="43" customFormat="1" x14ac:dyDescent="0.25">
      <c r="A181" s="61" t="s">
        <v>334</v>
      </c>
    </row>
    <row r="183" spans="1:6" x14ac:dyDescent="0.25">
      <c r="A183" t="s">
        <v>229</v>
      </c>
    </row>
    <row r="184" spans="1:6" s="10" customFormat="1" x14ac:dyDescent="0.25"/>
    <row r="185" spans="1:6" x14ac:dyDescent="0.25">
      <c r="B185" s="56" t="s">
        <v>234</v>
      </c>
      <c r="C185" s="56" t="s">
        <v>233</v>
      </c>
    </row>
    <row r="186" spans="1:6" ht="21" customHeight="1" x14ac:dyDescent="0.25">
      <c r="A186" s="128" t="s">
        <v>230</v>
      </c>
      <c r="B186" s="128">
        <f>Cijfervoorbeeld!G199</f>
        <v>65</v>
      </c>
      <c r="C186" s="128">
        <f>Cijfervoorbeeld!G200</f>
        <v>60</v>
      </c>
    </row>
    <row r="187" spans="1:6" x14ac:dyDescent="0.25">
      <c r="A187" s="128" t="s">
        <v>231</v>
      </c>
      <c r="B187" s="128">
        <f>-5</f>
        <v>-5</v>
      </c>
      <c r="C187" s="128">
        <f>-5</f>
        <v>-5</v>
      </c>
    </row>
    <row r="188" spans="1:6" ht="28.5" customHeight="1" x14ac:dyDescent="0.25">
      <c r="A188" s="128" t="s">
        <v>232</v>
      </c>
      <c r="B188" s="98">
        <f>SUM(B186:B187)</f>
        <v>60</v>
      </c>
      <c r="C188" s="98">
        <f>SUM(C186:C187)</f>
        <v>55</v>
      </c>
    </row>
    <row r="190" spans="1:6" x14ac:dyDescent="0.25">
      <c r="A190" s="131" t="s">
        <v>311</v>
      </c>
      <c r="B190" s="129"/>
      <c r="C190" s="129"/>
      <c r="D190" s="129"/>
    </row>
    <row r="191" spans="1:6" x14ac:dyDescent="0.25">
      <c r="A191" s="266" t="s">
        <v>331</v>
      </c>
    </row>
    <row r="193" spans="1:6" x14ac:dyDescent="0.25">
      <c r="A193" s="178" t="s">
        <v>237</v>
      </c>
      <c r="B193" s="177"/>
    </row>
    <row r="195" spans="1:6" x14ac:dyDescent="0.25">
      <c r="A195" t="s">
        <v>235</v>
      </c>
    </row>
    <row r="196" spans="1:6" s="10" customFormat="1" x14ac:dyDescent="0.25">
      <c r="A196" s="10" t="s">
        <v>240</v>
      </c>
    </row>
    <row r="197" spans="1:6" ht="15.75" thickBot="1" x14ac:dyDescent="0.3"/>
    <row r="198" spans="1:6" x14ac:dyDescent="0.25">
      <c r="A198" s="528" t="s">
        <v>97</v>
      </c>
      <c r="B198" s="529"/>
      <c r="C198" s="530"/>
      <c r="D198" s="534" t="s">
        <v>159</v>
      </c>
      <c r="E198" s="534" t="s">
        <v>98</v>
      </c>
      <c r="F198" s="534" t="s">
        <v>169</v>
      </c>
    </row>
    <row r="199" spans="1:6" ht="63" customHeight="1" thickBot="1" x14ac:dyDescent="0.3">
      <c r="A199" s="567"/>
      <c r="B199" s="568"/>
      <c r="C199" s="569"/>
      <c r="D199" s="536"/>
      <c r="E199" s="536"/>
      <c r="F199" s="536"/>
    </row>
    <row r="200" spans="1:6" x14ac:dyDescent="0.25">
      <c r="A200" s="588" t="s">
        <v>99</v>
      </c>
      <c r="B200" s="589"/>
      <c r="C200" s="590"/>
      <c r="D200" s="88">
        <v>10</v>
      </c>
      <c r="E200" s="114">
        <v>45</v>
      </c>
      <c r="F200" s="114">
        <v>50</v>
      </c>
    </row>
    <row r="201" spans="1:6" x14ac:dyDescent="0.25">
      <c r="A201" s="582" t="s">
        <v>100</v>
      </c>
      <c r="B201" s="583"/>
      <c r="C201" s="584"/>
      <c r="D201" s="87">
        <v>5</v>
      </c>
      <c r="E201" s="115">
        <v>55</v>
      </c>
      <c r="F201" s="115">
        <v>60</v>
      </c>
    </row>
    <row r="202" spans="1:6" x14ac:dyDescent="0.25">
      <c r="A202" s="582" t="s">
        <v>239</v>
      </c>
      <c r="B202" s="583"/>
      <c r="C202" s="584"/>
      <c r="D202" s="87">
        <v>5</v>
      </c>
      <c r="E202" s="115">
        <v>57</v>
      </c>
      <c r="F202" s="115">
        <v>70</v>
      </c>
    </row>
    <row r="204" spans="1:6" x14ac:dyDescent="0.25">
      <c r="A204" s="1" t="s">
        <v>335</v>
      </c>
    </row>
    <row r="206" spans="1:6" x14ac:dyDescent="0.25">
      <c r="A206" t="s">
        <v>243</v>
      </c>
    </row>
    <row r="208" spans="1:6" x14ac:dyDescent="0.25">
      <c r="A208" t="s">
        <v>246</v>
      </c>
      <c r="E208" s="179">
        <f>Cijfervoorbeeld!H230</f>
        <v>50</v>
      </c>
    </row>
    <row r="209" spans="1:6" x14ac:dyDescent="0.25">
      <c r="A209" t="s">
        <v>241</v>
      </c>
      <c r="E209" s="179">
        <f>Cijfervoorbeeld!H231</f>
        <v>60</v>
      </c>
    </row>
    <row r="210" spans="1:6" x14ac:dyDescent="0.25">
      <c r="A210" t="s">
        <v>242</v>
      </c>
      <c r="E210" s="179">
        <f>Cijfervoorbeeld!H232</f>
        <v>65.55</v>
      </c>
    </row>
    <row r="212" spans="1:6" x14ac:dyDescent="0.25">
      <c r="A212" t="s">
        <v>244</v>
      </c>
    </row>
    <row r="214" spans="1:6" x14ac:dyDescent="0.25">
      <c r="A214" t="s">
        <v>99</v>
      </c>
      <c r="B214" s="179">
        <f>E208+5</f>
        <v>55</v>
      </c>
    </row>
    <row r="215" spans="1:6" x14ac:dyDescent="0.25">
      <c r="A215" t="s">
        <v>245</v>
      </c>
      <c r="B215" s="179">
        <f>E209+5</f>
        <v>65</v>
      </c>
    </row>
    <row r="216" spans="1:6" x14ac:dyDescent="0.25">
      <c r="A216" t="s">
        <v>239</v>
      </c>
      <c r="B216" s="179">
        <f t="shared" ref="B216" si="2">E210+5</f>
        <v>70.55</v>
      </c>
    </row>
    <row r="218" spans="1:6" s="101" customFormat="1" x14ac:dyDescent="0.25">
      <c r="A218" s="136" t="s">
        <v>336</v>
      </c>
      <c r="B218" s="136"/>
      <c r="C218" s="136"/>
      <c r="D218" s="136"/>
      <c r="E218" s="136"/>
    </row>
    <row r="220" spans="1:6" x14ac:dyDescent="0.25">
      <c r="A220" s="10" t="s">
        <v>99</v>
      </c>
      <c r="B220">
        <f>Cijfervoorbeeld!I230</f>
        <v>55</v>
      </c>
    </row>
    <row r="221" spans="1:6" x14ac:dyDescent="0.25">
      <c r="A221" s="10" t="s">
        <v>245</v>
      </c>
      <c r="B221" s="10">
        <f>Cijfervoorbeeld!I231</f>
        <v>63.249999999999993</v>
      </c>
    </row>
    <row r="222" spans="1:6" x14ac:dyDescent="0.25">
      <c r="A222" s="10" t="s">
        <v>239</v>
      </c>
      <c r="B222" s="10">
        <f>Cijfervoorbeeld!I232</f>
        <v>65.55</v>
      </c>
    </row>
    <row r="224" spans="1:6" x14ac:dyDescent="0.25">
      <c r="A224" s="631" t="s">
        <v>312</v>
      </c>
      <c r="B224" s="631"/>
      <c r="C224" s="631"/>
      <c r="D224" s="631"/>
      <c r="E224" s="631"/>
      <c r="F224" s="631"/>
    </row>
    <row r="225" spans="1:6" x14ac:dyDescent="0.25">
      <c r="A225" s="631"/>
      <c r="B225" s="631"/>
      <c r="C225" s="631"/>
      <c r="D225" s="631"/>
      <c r="E225" s="631"/>
      <c r="F225" s="631"/>
    </row>
  </sheetData>
  <mergeCells count="35">
    <mergeCell ref="A26:B26"/>
    <mergeCell ref="A3:K4"/>
    <mergeCell ref="A11:K20"/>
    <mergeCell ref="A201:C201"/>
    <mergeCell ref="A202:C202"/>
    <mergeCell ref="A198:C199"/>
    <mergeCell ref="D198:D199"/>
    <mergeCell ref="E198:E199"/>
    <mergeCell ref="F198:F199"/>
    <mergeCell ref="A200:C200"/>
    <mergeCell ref="A127:C127"/>
    <mergeCell ref="A176:C176"/>
    <mergeCell ref="A80:F80"/>
    <mergeCell ref="G125:H125"/>
    <mergeCell ref="A126:C126"/>
    <mergeCell ref="G126:H126"/>
    <mergeCell ref="A7:K9"/>
    <mergeCell ref="C22:D22"/>
    <mergeCell ref="E22:G22"/>
    <mergeCell ref="A24:B24"/>
    <mergeCell ref="A25:B25"/>
    <mergeCell ref="A224:F225"/>
    <mergeCell ref="A28:K33"/>
    <mergeCell ref="A37:H40"/>
    <mergeCell ref="A50:H55"/>
    <mergeCell ref="A63:H63"/>
    <mergeCell ref="A85:E85"/>
    <mergeCell ref="A69:F76"/>
    <mergeCell ref="A64:F64"/>
    <mergeCell ref="G127:H127"/>
    <mergeCell ref="A177:C177"/>
    <mergeCell ref="A174:C175"/>
    <mergeCell ref="D174:D175"/>
    <mergeCell ref="E174:E175"/>
    <mergeCell ref="A172:E172"/>
  </mergeCells>
  <hyperlinks>
    <hyperlink ref="C1" location="'Algemene instructies'!A1" display="Terug naar algemene instructies"/>
    <hyperlink ref="D1" location="Uitleg!A1" display="Uitleg"/>
    <hyperlink ref="E1" location="Cijfervoorbeeld!A1" display="Cijfervoorbeel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H9" sqref="H9"/>
    </sheetView>
  </sheetViews>
  <sheetFormatPr defaultRowHeight="15" x14ac:dyDescent="0.25"/>
  <cols>
    <col min="1" max="1" width="65.140625" customWidth="1"/>
    <col min="2" max="2" width="18.42578125" customWidth="1"/>
  </cols>
  <sheetData>
    <row r="1" spans="1:2" x14ac:dyDescent="0.25">
      <c r="A1" s="1" t="s">
        <v>314</v>
      </c>
      <c r="B1" s="1" t="s">
        <v>317</v>
      </c>
    </row>
    <row r="2" spans="1:2" s="10" customFormat="1" x14ac:dyDescent="0.25">
      <c r="A2" s="1"/>
      <c r="B2" s="1"/>
    </row>
    <row r="3" spans="1:2" s="10" customFormat="1" x14ac:dyDescent="0.25">
      <c r="A3" s="265" t="s">
        <v>318</v>
      </c>
      <c r="B3" s="1"/>
    </row>
    <row r="4" spans="1:2" s="10" customFormat="1" x14ac:dyDescent="0.25">
      <c r="A4" s="1"/>
      <c r="B4" s="1"/>
    </row>
    <row r="5" spans="1:2" ht="47.25" customHeight="1" x14ac:dyDescent="0.25">
      <c r="A5" s="267" t="s">
        <v>316</v>
      </c>
    </row>
    <row r="6" spans="1:2" x14ac:dyDescent="0.25">
      <c r="A6" s="267" t="s">
        <v>319</v>
      </c>
    </row>
    <row r="7" spans="1:2" x14ac:dyDescent="0.25">
      <c r="A7" s="267" t="s">
        <v>320</v>
      </c>
    </row>
    <row r="8" spans="1:2" x14ac:dyDescent="0.25">
      <c r="A8" s="267" t="s">
        <v>321</v>
      </c>
    </row>
    <row r="9" spans="1:2" x14ac:dyDescent="0.25">
      <c r="A9" s="267" t="s">
        <v>322</v>
      </c>
    </row>
    <row r="10" spans="1:2" x14ac:dyDescent="0.25">
      <c r="A10" s="267" t="s">
        <v>323</v>
      </c>
    </row>
    <row r="11" spans="1:2" x14ac:dyDescent="0.25">
      <c r="A11" s="267" t="s">
        <v>324</v>
      </c>
    </row>
    <row r="13" spans="1:2" ht="30" x14ac:dyDescent="0.25">
      <c r="A13" s="267" t="s">
        <v>325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36"/>
  <sheetViews>
    <sheetView workbookViewId="0">
      <selection activeCell="A3" sqref="A3"/>
    </sheetView>
  </sheetViews>
  <sheetFormatPr defaultRowHeight="15" x14ac:dyDescent="0.25"/>
  <sheetData>
    <row r="1" spans="2:23" s="10" customFormat="1" x14ac:dyDescent="0.25">
      <c r="B1" s="1" t="s">
        <v>257</v>
      </c>
    </row>
    <row r="2" spans="2:23" s="10" customFormat="1" x14ac:dyDescent="0.25"/>
    <row r="3" spans="2:23" x14ac:dyDescent="0.25">
      <c r="B3" s="509" t="s">
        <v>256</v>
      </c>
      <c r="C3" s="509"/>
      <c r="D3" s="509"/>
      <c r="E3" s="509"/>
      <c r="F3" s="509"/>
      <c r="G3" s="509"/>
      <c r="H3" s="509"/>
      <c r="I3" s="509"/>
      <c r="J3" s="509"/>
      <c r="K3" s="509"/>
      <c r="L3" s="509"/>
      <c r="M3" s="509"/>
      <c r="N3" s="509"/>
      <c r="O3" s="509"/>
      <c r="P3" s="509"/>
      <c r="Q3" s="509"/>
      <c r="R3" s="509"/>
      <c r="S3" s="509"/>
      <c r="T3" s="509"/>
      <c r="U3" s="509"/>
      <c r="V3" s="509"/>
      <c r="W3" s="509"/>
    </row>
    <row r="4" spans="2:23" x14ac:dyDescent="0.25">
      <c r="B4" s="509"/>
      <c r="C4" s="509"/>
      <c r="D4" s="509"/>
      <c r="E4" s="509"/>
      <c r="F4" s="509"/>
      <c r="G4" s="509"/>
      <c r="H4" s="509"/>
      <c r="I4" s="509"/>
      <c r="J4" s="509"/>
      <c r="K4" s="509"/>
      <c r="L4" s="509"/>
      <c r="M4" s="509"/>
      <c r="N4" s="509"/>
      <c r="O4" s="509"/>
      <c r="P4" s="509"/>
      <c r="Q4" s="509"/>
      <c r="R4" s="509"/>
      <c r="S4" s="509"/>
      <c r="T4" s="509"/>
      <c r="U4" s="509"/>
      <c r="V4" s="509"/>
      <c r="W4" s="509"/>
    </row>
    <row r="5" spans="2:23" x14ac:dyDescent="0.25">
      <c r="B5" s="509"/>
      <c r="C5" s="509"/>
      <c r="D5" s="509"/>
      <c r="E5" s="509"/>
      <c r="F5" s="509"/>
      <c r="G5" s="509"/>
      <c r="H5" s="509"/>
      <c r="I5" s="509"/>
      <c r="J5" s="509"/>
      <c r="K5" s="509"/>
      <c r="L5" s="509"/>
      <c r="M5" s="509"/>
      <c r="N5" s="509"/>
      <c r="O5" s="509"/>
      <c r="P5" s="509"/>
      <c r="Q5" s="509"/>
      <c r="R5" s="509"/>
      <c r="S5" s="509"/>
      <c r="T5" s="509"/>
      <c r="U5" s="509"/>
      <c r="V5" s="509"/>
      <c r="W5" s="509"/>
    </row>
    <row r="6" spans="2:23" x14ac:dyDescent="0.25">
      <c r="B6" s="509"/>
      <c r="C6" s="509"/>
      <c r="D6" s="509"/>
      <c r="E6" s="509"/>
      <c r="F6" s="509"/>
      <c r="G6" s="509"/>
      <c r="H6" s="509"/>
      <c r="I6" s="509"/>
      <c r="J6" s="509"/>
      <c r="K6" s="509"/>
      <c r="L6" s="509"/>
      <c r="M6" s="509"/>
      <c r="N6" s="509"/>
      <c r="O6" s="509"/>
      <c r="P6" s="509"/>
      <c r="Q6" s="509"/>
      <c r="R6" s="509"/>
      <c r="S6" s="509"/>
      <c r="T6" s="509"/>
      <c r="U6" s="509"/>
      <c r="V6" s="509"/>
      <c r="W6" s="509"/>
    </row>
    <row r="7" spans="2:23" x14ac:dyDescent="0.25">
      <c r="B7" s="509"/>
      <c r="C7" s="509"/>
      <c r="D7" s="509"/>
      <c r="E7" s="509"/>
      <c r="F7" s="509"/>
      <c r="G7" s="509"/>
      <c r="H7" s="509"/>
      <c r="I7" s="509"/>
      <c r="J7" s="509"/>
      <c r="K7" s="509"/>
      <c r="L7" s="509"/>
      <c r="M7" s="509"/>
      <c r="N7" s="509"/>
      <c r="O7" s="509"/>
      <c r="P7" s="509"/>
      <c r="Q7" s="509"/>
      <c r="R7" s="509"/>
      <c r="S7" s="509"/>
      <c r="T7" s="509"/>
      <c r="U7" s="509"/>
      <c r="V7" s="509"/>
      <c r="W7" s="509"/>
    </row>
    <row r="8" spans="2:23" x14ac:dyDescent="0.25">
      <c r="B8" s="509"/>
      <c r="C8" s="509"/>
      <c r="D8" s="509"/>
      <c r="E8" s="509"/>
      <c r="F8" s="509"/>
      <c r="G8" s="509"/>
      <c r="H8" s="509"/>
      <c r="I8" s="509"/>
      <c r="J8" s="509"/>
      <c r="K8" s="509"/>
      <c r="L8" s="509"/>
      <c r="M8" s="509"/>
      <c r="N8" s="509"/>
      <c r="O8" s="509"/>
      <c r="P8" s="509"/>
      <c r="Q8" s="509"/>
      <c r="R8" s="509"/>
      <c r="S8" s="509"/>
      <c r="T8" s="509"/>
      <c r="U8" s="509"/>
      <c r="V8" s="509"/>
      <c r="W8" s="509"/>
    </row>
    <row r="9" spans="2:23" x14ac:dyDescent="0.25">
      <c r="B9" s="509"/>
      <c r="C9" s="509"/>
      <c r="D9" s="509"/>
      <c r="E9" s="509"/>
      <c r="F9" s="509"/>
      <c r="G9" s="509"/>
      <c r="H9" s="509"/>
      <c r="I9" s="509"/>
      <c r="J9" s="509"/>
      <c r="K9" s="509"/>
      <c r="L9" s="509"/>
      <c r="M9" s="509"/>
      <c r="N9" s="509"/>
      <c r="O9" s="509"/>
      <c r="P9" s="509"/>
      <c r="Q9" s="509"/>
      <c r="R9" s="509"/>
      <c r="S9" s="509"/>
      <c r="T9" s="509"/>
      <c r="U9" s="509"/>
      <c r="V9" s="509"/>
      <c r="W9" s="509"/>
    </row>
    <row r="10" spans="2:23" x14ac:dyDescent="0.25">
      <c r="B10" s="509"/>
      <c r="C10" s="509"/>
      <c r="D10" s="509"/>
      <c r="E10" s="509"/>
      <c r="F10" s="509"/>
      <c r="G10" s="509"/>
      <c r="H10" s="509"/>
      <c r="I10" s="509"/>
      <c r="J10" s="509"/>
      <c r="K10" s="509"/>
      <c r="L10" s="509"/>
      <c r="M10" s="509"/>
      <c r="N10" s="509"/>
      <c r="O10" s="509"/>
      <c r="P10" s="509"/>
      <c r="Q10" s="509"/>
      <c r="R10" s="509"/>
      <c r="S10" s="509"/>
      <c r="T10" s="509"/>
      <c r="U10" s="509"/>
      <c r="V10" s="509"/>
      <c r="W10" s="509"/>
    </row>
    <row r="11" spans="2:23" x14ac:dyDescent="0.25">
      <c r="B11" s="509"/>
      <c r="C11" s="509"/>
      <c r="D11" s="509"/>
      <c r="E11" s="509"/>
      <c r="F11" s="509"/>
      <c r="G11" s="509"/>
      <c r="H11" s="509"/>
      <c r="I11" s="509"/>
      <c r="J11" s="509"/>
      <c r="K11" s="509"/>
      <c r="L11" s="509"/>
      <c r="M11" s="509"/>
      <c r="N11" s="509"/>
      <c r="O11" s="509"/>
      <c r="P11" s="509"/>
      <c r="Q11" s="509"/>
      <c r="R11" s="509"/>
      <c r="S11" s="509"/>
      <c r="T11" s="509"/>
      <c r="U11" s="509"/>
      <c r="V11" s="509"/>
      <c r="W11" s="509"/>
    </row>
    <row r="12" spans="2:23" x14ac:dyDescent="0.25">
      <c r="B12" s="509"/>
      <c r="C12" s="509"/>
      <c r="D12" s="509"/>
      <c r="E12" s="509"/>
      <c r="F12" s="509"/>
      <c r="G12" s="509"/>
      <c r="H12" s="509"/>
      <c r="I12" s="509"/>
      <c r="J12" s="509"/>
      <c r="K12" s="509"/>
      <c r="L12" s="509"/>
      <c r="M12" s="509"/>
      <c r="N12" s="509"/>
      <c r="O12" s="509"/>
      <c r="P12" s="509"/>
      <c r="Q12" s="509"/>
      <c r="R12" s="509"/>
      <c r="S12" s="509"/>
      <c r="T12" s="509"/>
      <c r="U12" s="509"/>
      <c r="V12" s="509"/>
      <c r="W12" s="509"/>
    </row>
    <row r="13" spans="2:23" x14ac:dyDescent="0.25">
      <c r="B13" s="509"/>
      <c r="C13" s="509"/>
      <c r="D13" s="509"/>
      <c r="E13" s="509"/>
      <c r="F13" s="509"/>
      <c r="G13" s="509"/>
      <c r="H13" s="509"/>
      <c r="I13" s="509"/>
      <c r="J13" s="509"/>
      <c r="K13" s="509"/>
      <c r="L13" s="509"/>
      <c r="M13" s="509"/>
      <c r="N13" s="509"/>
      <c r="O13" s="509"/>
      <c r="P13" s="509"/>
      <c r="Q13" s="509"/>
      <c r="R13" s="509"/>
      <c r="S13" s="509"/>
      <c r="T13" s="509"/>
      <c r="U13" s="509"/>
      <c r="V13" s="509"/>
      <c r="W13" s="509"/>
    </row>
    <row r="14" spans="2:23" x14ac:dyDescent="0.25">
      <c r="B14" s="509"/>
      <c r="C14" s="509"/>
      <c r="D14" s="509"/>
      <c r="E14" s="509"/>
      <c r="F14" s="509"/>
      <c r="G14" s="509"/>
      <c r="H14" s="509"/>
      <c r="I14" s="509"/>
      <c r="J14" s="509"/>
      <c r="K14" s="509"/>
      <c r="L14" s="509"/>
      <c r="M14" s="509"/>
      <c r="N14" s="509"/>
      <c r="O14" s="509"/>
      <c r="P14" s="509"/>
      <c r="Q14" s="509"/>
      <c r="R14" s="509"/>
      <c r="S14" s="509"/>
      <c r="T14" s="509"/>
      <c r="U14" s="509"/>
      <c r="V14" s="509"/>
      <c r="W14" s="509"/>
    </row>
    <row r="15" spans="2:23" x14ac:dyDescent="0.25">
      <c r="B15" s="509"/>
      <c r="C15" s="509"/>
      <c r="D15" s="509"/>
      <c r="E15" s="509"/>
      <c r="F15" s="509"/>
      <c r="G15" s="509"/>
      <c r="H15" s="509"/>
      <c r="I15" s="509"/>
      <c r="J15" s="509"/>
      <c r="K15" s="509"/>
      <c r="L15" s="509"/>
      <c r="M15" s="509"/>
      <c r="N15" s="509"/>
      <c r="O15" s="509"/>
      <c r="P15" s="509"/>
      <c r="Q15" s="509"/>
      <c r="R15" s="509"/>
      <c r="S15" s="509"/>
      <c r="T15" s="509"/>
      <c r="U15" s="509"/>
      <c r="V15" s="509"/>
      <c r="W15" s="509"/>
    </row>
    <row r="16" spans="2:23" x14ac:dyDescent="0.25">
      <c r="B16" s="509"/>
      <c r="C16" s="509"/>
      <c r="D16" s="509"/>
      <c r="E16" s="509"/>
      <c r="F16" s="509"/>
      <c r="G16" s="509"/>
      <c r="H16" s="509"/>
      <c r="I16" s="509"/>
      <c r="J16" s="509"/>
      <c r="K16" s="509"/>
      <c r="L16" s="509"/>
      <c r="M16" s="509"/>
      <c r="N16" s="509"/>
      <c r="O16" s="509"/>
      <c r="P16" s="509"/>
      <c r="Q16" s="509"/>
      <c r="R16" s="509"/>
      <c r="S16" s="509"/>
      <c r="T16" s="509"/>
      <c r="U16" s="509"/>
      <c r="V16" s="509"/>
      <c r="W16" s="509"/>
    </row>
    <row r="17" spans="2:23" x14ac:dyDescent="0.25">
      <c r="B17" s="509"/>
      <c r="C17" s="509"/>
      <c r="D17" s="509"/>
      <c r="E17" s="509"/>
      <c r="F17" s="509"/>
      <c r="G17" s="509"/>
      <c r="H17" s="509"/>
      <c r="I17" s="509"/>
      <c r="J17" s="509"/>
      <c r="K17" s="509"/>
      <c r="L17" s="509"/>
      <c r="M17" s="509"/>
      <c r="N17" s="509"/>
      <c r="O17" s="509"/>
      <c r="P17" s="509"/>
      <c r="Q17" s="509"/>
      <c r="R17" s="509"/>
      <c r="S17" s="509"/>
      <c r="T17" s="509"/>
      <c r="U17" s="509"/>
      <c r="V17" s="509"/>
      <c r="W17" s="509"/>
    </row>
    <row r="18" spans="2:23" x14ac:dyDescent="0.25">
      <c r="B18" s="509"/>
      <c r="C18" s="509"/>
      <c r="D18" s="509"/>
      <c r="E18" s="509"/>
      <c r="F18" s="509"/>
      <c r="G18" s="509"/>
      <c r="H18" s="509"/>
      <c r="I18" s="509"/>
      <c r="J18" s="509"/>
      <c r="K18" s="509"/>
      <c r="L18" s="509"/>
      <c r="M18" s="509"/>
      <c r="N18" s="509"/>
      <c r="O18" s="509"/>
      <c r="P18" s="509"/>
      <c r="Q18" s="509"/>
      <c r="R18" s="509"/>
      <c r="S18" s="509"/>
      <c r="T18" s="509"/>
      <c r="U18" s="509"/>
      <c r="V18" s="509"/>
      <c r="W18" s="509"/>
    </row>
    <row r="19" spans="2:23" x14ac:dyDescent="0.25">
      <c r="B19" s="509"/>
      <c r="C19" s="509"/>
      <c r="D19" s="509"/>
      <c r="E19" s="509"/>
      <c r="F19" s="509"/>
      <c r="G19" s="509"/>
      <c r="H19" s="509"/>
      <c r="I19" s="509"/>
      <c r="J19" s="509"/>
      <c r="K19" s="509"/>
      <c r="L19" s="509"/>
      <c r="M19" s="509"/>
      <c r="N19" s="509"/>
      <c r="O19" s="509"/>
      <c r="P19" s="509"/>
      <c r="Q19" s="509"/>
      <c r="R19" s="509"/>
      <c r="S19" s="509"/>
      <c r="T19" s="509"/>
      <c r="U19" s="509"/>
      <c r="V19" s="509"/>
      <c r="W19" s="509"/>
    </row>
    <row r="20" spans="2:23" x14ac:dyDescent="0.25">
      <c r="B20" s="509"/>
      <c r="C20" s="509"/>
      <c r="D20" s="509"/>
      <c r="E20" s="509"/>
      <c r="F20" s="509"/>
      <c r="G20" s="509"/>
      <c r="H20" s="509"/>
      <c r="I20" s="509"/>
      <c r="J20" s="509"/>
      <c r="K20" s="509"/>
      <c r="L20" s="509"/>
      <c r="M20" s="509"/>
      <c r="N20" s="509"/>
      <c r="O20" s="509"/>
      <c r="P20" s="509"/>
      <c r="Q20" s="509"/>
      <c r="R20" s="509"/>
      <c r="S20" s="509"/>
      <c r="T20" s="509"/>
      <c r="U20" s="509"/>
      <c r="V20" s="509"/>
      <c r="W20" s="509"/>
    </row>
    <row r="21" spans="2:23" x14ac:dyDescent="0.25">
      <c r="B21" s="509"/>
      <c r="C21" s="509"/>
      <c r="D21" s="509"/>
      <c r="E21" s="509"/>
      <c r="F21" s="509"/>
      <c r="G21" s="509"/>
      <c r="H21" s="509"/>
      <c r="I21" s="509"/>
      <c r="J21" s="509"/>
      <c r="K21" s="509"/>
      <c r="L21" s="509"/>
      <c r="M21" s="509"/>
      <c r="N21" s="509"/>
      <c r="O21" s="509"/>
      <c r="P21" s="509"/>
      <c r="Q21" s="509"/>
      <c r="R21" s="509"/>
      <c r="S21" s="509"/>
      <c r="T21" s="509"/>
      <c r="U21" s="509"/>
      <c r="V21" s="509"/>
      <c r="W21" s="509"/>
    </row>
    <row r="22" spans="2:23" x14ac:dyDescent="0.25">
      <c r="B22" s="509"/>
      <c r="C22" s="509"/>
      <c r="D22" s="509"/>
      <c r="E22" s="509"/>
      <c r="F22" s="509"/>
      <c r="G22" s="509"/>
      <c r="H22" s="509"/>
      <c r="I22" s="509"/>
      <c r="J22" s="509"/>
      <c r="K22" s="509"/>
      <c r="L22" s="509"/>
      <c r="M22" s="509"/>
      <c r="N22" s="509"/>
      <c r="O22" s="509"/>
      <c r="P22" s="509"/>
      <c r="Q22" s="509"/>
      <c r="R22" s="509"/>
      <c r="S22" s="509"/>
      <c r="T22" s="509"/>
      <c r="U22" s="509"/>
      <c r="V22" s="509"/>
      <c r="W22" s="509"/>
    </row>
    <row r="23" spans="2:23" x14ac:dyDescent="0.25">
      <c r="B23" s="509"/>
      <c r="C23" s="509"/>
      <c r="D23" s="509"/>
      <c r="E23" s="509"/>
      <c r="F23" s="509"/>
      <c r="G23" s="509"/>
      <c r="H23" s="509"/>
      <c r="I23" s="509"/>
      <c r="J23" s="509"/>
      <c r="K23" s="509"/>
      <c r="L23" s="509"/>
      <c r="M23" s="509"/>
      <c r="N23" s="509"/>
      <c r="O23" s="509"/>
      <c r="P23" s="509"/>
      <c r="Q23" s="509"/>
      <c r="R23" s="509"/>
      <c r="S23" s="509"/>
      <c r="T23" s="509"/>
      <c r="U23" s="509"/>
      <c r="V23" s="509"/>
      <c r="W23" s="509"/>
    </row>
    <row r="24" spans="2:23" x14ac:dyDescent="0.25">
      <c r="B24" s="509"/>
      <c r="C24" s="509"/>
      <c r="D24" s="509"/>
      <c r="E24" s="509"/>
      <c r="F24" s="509"/>
      <c r="G24" s="509"/>
      <c r="H24" s="509"/>
      <c r="I24" s="509"/>
      <c r="J24" s="509"/>
      <c r="K24" s="509"/>
      <c r="L24" s="509"/>
      <c r="M24" s="509"/>
      <c r="N24" s="509"/>
      <c r="O24" s="509"/>
      <c r="P24" s="509"/>
      <c r="Q24" s="509"/>
      <c r="R24" s="509"/>
      <c r="S24" s="509"/>
      <c r="T24" s="509"/>
      <c r="U24" s="509"/>
      <c r="V24" s="509"/>
      <c r="W24" s="509"/>
    </row>
    <row r="25" spans="2:23" x14ac:dyDescent="0.25">
      <c r="B25" s="509"/>
      <c r="C25" s="509"/>
      <c r="D25" s="509"/>
      <c r="E25" s="509"/>
      <c r="F25" s="509"/>
      <c r="G25" s="509"/>
      <c r="H25" s="509"/>
      <c r="I25" s="509"/>
      <c r="J25" s="509"/>
      <c r="K25" s="509"/>
      <c r="L25" s="509"/>
      <c r="M25" s="509"/>
      <c r="N25" s="509"/>
      <c r="O25" s="509"/>
      <c r="P25" s="509"/>
      <c r="Q25" s="509"/>
      <c r="R25" s="509"/>
      <c r="S25" s="509"/>
      <c r="T25" s="509"/>
      <c r="U25" s="509"/>
      <c r="V25" s="509"/>
      <c r="W25" s="509"/>
    </row>
    <row r="26" spans="2:23" x14ac:dyDescent="0.25">
      <c r="B26" s="509"/>
      <c r="C26" s="509"/>
      <c r="D26" s="509"/>
      <c r="E26" s="509"/>
      <c r="F26" s="509"/>
      <c r="G26" s="509"/>
      <c r="H26" s="509"/>
      <c r="I26" s="509"/>
      <c r="J26" s="509"/>
      <c r="K26" s="509"/>
      <c r="L26" s="509"/>
      <c r="M26" s="509"/>
      <c r="N26" s="509"/>
      <c r="O26" s="509"/>
      <c r="P26" s="509"/>
      <c r="Q26" s="509"/>
      <c r="R26" s="509"/>
      <c r="S26" s="509"/>
      <c r="T26" s="509"/>
      <c r="U26" s="509"/>
      <c r="V26" s="509"/>
      <c r="W26" s="509"/>
    </row>
    <row r="27" spans="2:23" x14ac:dyDescent="0.25">
      <c r="B27" s="509"/>
      <c r="C27" s="509"/>
      <c r="D27" s="509"/>
      <c r="E27" s="509"/>
      <c r="F27" s="509"/>
      <c r="G27" s="509"/>
      <c r="H27" s="509"/>
      <c r="I27" s="509"/>
      <c r="J27" s="509"/>
      <c r="K27" s="509"/>
      <c r="L27" s="509"/>
      <c r="M27" s="509"/>
      <c r="N27" s="509"/>
      <c r="O27" s="509"/>
      <c r="P27" s="509"/>
      <c r="Q27" s="509"/>
      <c r="R27" s="509"/>
      <c r="S27" s="509"/>
      <c r="T27" s="509"/>
      <c r="U27" s="509"/>
      <c r="V27" s="509"/>
      <c r="W27" s="509"/>
    </row>
    <row r="28" spans="2:23" x14ac:dyDescent="0.25">
      <c r="B28" s="509"/>
      <c r="C28" s="509"/>
      <c r="D28" s="509"/>
      <c r="E28" s="509"/>
      <c r="F28" s="509"/>
      <c r="G28" s="509"/>
      <c r="H28" s="509"/>
      <c r="I28" s="509"/>
      <c r="J28" s="509"/>
      <c r="K28" s="509"/>
      <c r="L28" s="509"/>
      <c r="M28" s="509"/>
      <c r="N28" s="509"/>
      <c r="O28" s="509"/>
      <c r="P28" s="509"/>
      <c r="Q28" s="509"/>
      <c r="R28" s="509"/>
      <c r="S28" s="509"/>
      <c r="T28" s="509"/>
      <c r="U28" s="509"/>
      <c r="V28" s="509"/>
      <c r="W28" s="509"/>
    </row>
    <row r="29" spans="2:23" x14ac:dyDescent="0.25">
      <c r="B29" s="509"/>
      <c r="C29" s="509"/>
      <c r="D29" s="509"/>
      <c r="E29" s="509"/>
      <c r="F29" s="509"/>
      <c r="G29" s="509"/>
      <c r="H29" s="509"/>
      <c r="I29" s="509"/>
      <c r="J29" s="509"/>
      <c r="K29" s="509"/>
      <c r="L29" s="509"/>
      <c r="M29" s="509"/>
      <c r="N29" s="509"/>
      <c r="O29" s="509"/>
      <c r="P29" s="509"/>
      <c r="Q29" s="509"/>
      <c r="R29" s="509"/>
      <c r="S29" s="509"/>
      <c r="T29" s="509"/>
      <c r="U29" s="509"/>
      <c r="V29" s="509"/>
      <c r="W29" s="509"/>
    </row>
    <row r="30" spans="2:23" x14ac:dyDescent="0.25">
      <c r="B30" s="509"/>
      <c r="C30" s="509"/>
      <c r="D30" s="509"/>
      <c r="E30" s="509"/>
      <c r="F30" s="509"/>
      <c r="G30" s="509"/>
      <c r="H30" s="509"/>
      <c r="I30" s="509"/>
      <c r="J30" s="509"/>
      <c r="K30" s="509"/>
      <c r="L30" s="509"/>
      <c r="M30" s="509"/>
      <c r="N30" s="509"/>
      <c r="O30" s="509"/>
      <c r="P30" s="509"/>
      <c r="Q30" s="509"/>
      <c r="R30" s="509"/>
      <c r="S30" s="509"/>
      <c r="T30" s="509"/>
      <c r="U30" s="509"/>
      <c r="V30" s="509"/>
      <c r="W30" s="509"/>
    </row>
    <row r="31" spans="2:23" x14ac:dyDescent="0.25">
      <c r="B31" s="509"/>
      <c r="C31" s="509"/>
      <c r="D31" s="509"/>
      <c r="E31" s="509"/>
      <c r="F31" s="509"/>
      <c r="G31" s="509"/>
      <c r="H31" s="509"/>
      <c r="I31" s="509"/>
      <c r="J31" s="509"/>
      <c r="K31" s="509"/>
      <c r="L31" s="509"/>
      <c r="M31" s="509"/>
      <c r="N31" s="509"/>
      <c r="O31" s="509"/>
      <c r="P31" s="509"/>
      <c r="Q31" s="509"/>
      <c r="R31" s="509"/>
      <c r="S31" s="509"/>
      <c r="T31" s="509"/>
      <c r="U31" s="509"/>
      <c r="V31" s="509"/>
      <c r="W31" s="509"/>
    </row>
    <row r="32" spans="2:23" x14ac:dyDescent="0.25">
      <c r="B32" s="509"/>
      <c r="C32" s="509"/>
      <c r="D32" s="509"/>
      <c r="E32" s="509"/>
      <c r="F32" s="509"/>
      <c r="G32" s="509"/>
      <c r="H32" s="509"/>
      <c r="I32" s="509"/>
      <c r="J32" s="509"/>
      <c r="K32" s="509"/>
      <c r="L32" s="509"/>
      <c r="M32" s="509"/>
      <c r="N32" s="509"/>
      <c r="O32" s="509"/>
      <c r="P32" s="509"/>
      <c r="Q32" s="509"/>
      <c r="R32" s="509"/>
      <c r="S32" s="509"/>
      <c r="T32" s="509"/>
      <c r="U32" s="509"/>
      <c r="V32" s="509"/>
      <c r="W32" s="509"/>
    </row>
    <row r="33" spans="2:23" x14ac:dyDescent="0.25">
      <c r="B33" s="509"/>
      <c r="C33" s="509"/>
      <c r="D33" s="509"/>
      <c r="E33" s="509"/>
      <c r="F33" s="509"/>
      <c r="G33" s="509"/>
      <c r="H33" s="509"/>
      <c r="I33" s="509"/>
      <c r="J33" s="509"/>
      <c r="K33" s="509"/>
      <c r="L33" s="509"/>
      <c r="M33" s="509"/>
      <c r="N33" s="509"/>
      <c r="O33" s="509"/>
      <c r="P33" s="509"/>
      <c r="Q33" s="509"/>
      <c r="R33" s="509"/>
      <c r="S33" s="509"/>
      <c r="T33" s="509"/>
      <c r="U33" s="509"/>
      <c r="V33" s="509"/>
      <c r="W33" s="509"/>
    </row>
    <row r="34" spans="2:23" x14ac:dyDescent="0.25">
      <c r="B34" s="509"/>
      <c r="C34" s="509"/>
      <c r="D34" s="509"/>
      <c r="E34" s="509"/>
      <c r="F34" s="509"/>
      <c r="G34" s="509"/>
      <c r="H34" s="509"/>
      <c r="I34" s="509"/>
      <c r="J34" s="509"/>
      <c r="K34" s="509"/>
      <c r="L34" s="509"/>
      <c r="M34" s="509"/>
      <c r="N34" s="509"/>
      <c r="O34" s="509"/>
      <c r="P34" s="509"/>
      <c r="Q34" s="509"/>
      <c r="R34" s="509"/>
      <c r="S34" s="509"/>
      <c r="T34" s="509"/>
      <c r="U34" s="509"/>
      <c r="V34" s="509"/>
      <c r="W34" s="509"/>
    </row>
    <row r="35" spans="2:23" x14ac:dyDescent="0.25">
      <c r="B35" s="509"/>
      <c r="C35" s="509"/>
      <c r="D35" s="509"/>
      <c r="E35" s="509"/>
      <c r="F35" s="509"/>
      <c r="G35" s="509"/>
      <c r="H35" s="509"/>
      <c r="I35" s="509"/>
      <c r="J35" s="509"/>
      <c r="K35" s="509"/>
      <c r="L35" s="509"/>
      <c r="M35" s="509"/>
      <c r="N35" s="509"/>
      <c r="O35" s="509"/>
      <c r="P35" s="509"/>
      <c r="Q35" s="509"/>
      <c r="R35" s="509"/>
      <c r="S35" s="509"/>
      <c r="T35" s="509"/>
      <c r="U35" s="509"/>
      <c r="V35" s="509"/>
      <c r="W35" s="509"/>
    </row>
    <row r="36" spans="2:23" x14ac:dyDescent="0.25">
      <c r="B36" s="509"/>
      <c r="C36" s="509"/>
      <c r="D36" s="509"/>
      <c r="E36" s="509"/>
      <c r="F36" s="509"/>
      <c r="G36" s="509"/>
      <c r="H36" s="509"/>
      <c r="I36" s="509"/>
      <c r="J36" s="509"/>
      <c r="K36" s="509"/>
      <c r="L36" s="509"/>
      <c r="M36" s="509"/>
      <c r="N36" s="509"/>
      <c r="O36" s="509"/>
      <c r="P36" s="509"/>
      <c r="Q36" s="509"/>
      <c r="R36" s="509"/>
      <c r="S36" s="509"/>
      <c r="T36" s="509"/>
      <c r="U36" s="509"/>
      <c r="V36" s="509"/>
      <c r="W36" s="509"/>
    </row>
  </sheetData>
  <mergeCells count="1">
    <mergeCell ref="B3:W3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B13" sqref="B13"/>
    </sheetView>
  </sheetViews>
  <sheetFormatPr defaultRowHeight="15" x14ac:dyDescent="0.25"/>
  <cols>
    <col min="1" max="1" width="10.5703125" customWidth="1"/>
    <col min="2" max="2" width="13.140625" customWidth="1"/>
    <col min="3" max="3" width="6.5703125" bestFit="1" customWidth="1"/>
    <col min="4" max="4" width="11.28515625" bestFit="1" customWidth="1"/>
  </cols>
  <sheetData>
    <row r="1" spans="1:4" x14ac:dyDescent="0.25">
      <c r="A1" s="10"/>
      <c r="B1" s="42" t="s">
        <v>39</v>
      </c>
      <c r="C1" s="10" t="s">
        <v>40</v>
      </c>
      <c r="D1" s="10" t="s">
        <v>41</v>
      </c>
    </row>
    <row r="2" spans="1:4" x14ac:dyDescent="0.25">
      <c r="A2" s="10">
        <v>2007</v>
      </c>
      <c r="B2" s="31">
        <v>3.7947000000000002E-2</v>
      </c>
      <c r="C2" s="32">
        <v>1.2E-2</v>
      </c>
      <c r="D2" s="33">
        <f>B2+C2</f>
        <v>4.9947000000000005E-2</v>
      </c>
    </row>
    <row r="3" spans="1:4" x14ac:dyDescent="0.25">
      <c r="A3" s="10">
        <v>2008</v>
      </c>
      <c r="B3" s="31">
        <v>4.4005999999999997E-2</v>
      </c>
      <c r="C3" s="32">
        <v>1.2E-2</v>
      </c>
      <c r="D3" s="33">
        <f t="shared" ref="D3:D11" si="0">B3+C3</f>
        <v>5.6006E-2</v>
      </c>
    </row>
    <row r="4" spans="1:4" x14ac:dyDescent="0.25">
      <c r="A4" s="10">
        <v>2009</v>
      </c>
      <c r="B4" s="31">
        <v>4.4726999999999996E-2</v>
      </c>
      <c r="C4" s="32">
        <v>1.2E-2</v>
      </c>
      <c r="D4" s="33">
        <f t="shared" si="0"/>
        <v>5.6727E-2</v>
      </c>
    </row>
    <row r="5" spans="1:4" x14ac:dyDescent="0.25">
      <c r="A5" s="10">
        <v>2010</v>
      </c>
      <c r="B5" s="31">
        <v>3.7767000000000002E-2</v>
      </c>
      <c r="C5" s="32">
        <v>1.2E-2</v>
      </c>
      <c r="D5" s="33">
        <f t="shared" si="0"/>
        <v>4.9767000000000006E-2</v>
      </c>
    </row>
    <row r="6" spans="1:4" x14ac:dyDescent="0.25">
      <c r="A6" s="10">
        <v>2011</v>
      </c>
      <c r="B6" s="31">
        <v>3.2785999999999996E-2</v>
      </c>
      <c r="C6" s="32">
        <v>1.2E-2</v>
      </c>
      <c r="D6" s="33">
        <f t="shared" si="0"/>
        <v>4.4785999999999992E-2</v>
      </c>
    </row>
    <row r="7" spans="1:4" x14ac:dyDescent="0.25">
      <c r="A7" s="10">
        <v>2012</v>
      </c>
      <c r="B7" s="31">
        <v>4.3040000000000002E-2</v>
      </c>
      <c r="C7" s="32">
        <v>1.2E-2</v>
      </c>
      <c r="D7" s="33">
        <f t="shared" si="0"/>
        <v>5.5040000000000006E-2</v>
      </c>
    </row>
    <row r="8" spans="1:4" x14ac:dyDescent="0.25">
      <c r="A8" s="10">
        <v>2013</v>
      </c>
      <c r="B8" s="31">
        <v>2.4544E-2</v>
      </c>
      <c r="C8" s="32">
        <v>1.2E-2</v>
      </c>
      <c r="D8" s="33">
        <f t="shared" si="0"/>
        <v>3.6544E-2</v>
      </c>
    </row>
    <row r="9" spans="1:4" x14ac:dyDescent="0.25">
      <c r="A9" s="10">
        <v>2014</v>
      </c>
      <c r="B9" s="31">
        <v>2.6532999999999998E-2</v>
      </c>
      <c r="C9" s="32">
        <v>1.2E-2</v>
      </c>
      <c r="D9" s="33">
        <f t="shared" si="0"/>
        <v>3.8532999999999998E-2</v>
      </c>
    </row>
    <row r="10" spans="1:4" x14ac:dyDescent="0.25">
      <c r="A10" s="10">
        <v>2015</v>
      </c>
      <c r="B10" s="31">
        <v>1.2453000000000001E-2</v>
      </c>
      <c r="C10" s="32">
        <v>1.2E-2</v>
      </c>
      <c r="D10" s="33">
        <f t="shared" si="0"/>
        <v>2.4453000000000003E-2</v>
      </c>
    </row>
    <row r="11" spans="1:4" x14ac:dyDescent="0.25">
      <c r="A11" s="10">
        <v>2016</v>
      </c>
      <c r="B11" s="31">
        <v>8.0000000000000002E-3</v>
      </c>
      <c r="C11" s="32">
        <v>1.2E-2</v>
      </c>
      <c r="D11" s="33">
        <f t="shared" si="0"/>
        <v>0.02</v>
      </c>
    </row>
    <row r="12" spans="1:4" x14ac:dyDescent="0.25">
      <c r="A12" s="10">
        <v>2017</v>
      </c>
      <c r="B12" s="31">
        <v>8.0000000000000002E-3</v>
      </c>
      <c r="C12" s="32">
        <v>1.2E-2</v>
      </c>
      <c r="D12" s="33">
        <f t="shared" ref="D12" si="1">B12+C12</f>
        <v>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64</vt:i4>
      </vt:variant>
    </vt:vector>
  </HeadingPairs>
  <TitlesOfParts>
    <vt:vector size="71" baseType="lpstr">
      <vt:lpstr>Algemene instructies</vt:lpstr>
      <vt:lpstr>Formulier forfait</vt:lpstr>
      <vt:lpstr>Cijfervoorbeeld</vt:lpstr>
      <vt:lpstr>Uitleg</vt:lpstr>
      <vt:lpstr>Bijlage supplement</vt:lpstr>
      <vt:lpstr>Checklist overheidstussenkomst</vt:lpstr>
      <vt:lpstr>OLO+120bp</vt:lpstr>
      <vt:lpstr>Cijfervoorbeeld!adres_inrichtendemacht</vt:lpstr>
      <vt:lpstr>'Formulier forfait'!adres_inrichtendemacht</vt:lpstr>
      <vt:lpstr>Cijfervoorbeeld!adres_voorziening</vt:lpstr>
      <vt:lpstr>'Formulier forfait'!adres_voorziening</vt:lpstr>
      <vt:lpstr>Cijfervoorbeeld!afschrijvingsduur_meubilair</vt:lpstr>
      <vt:lpstr>'Formulier forfait'!afschrijvingsduur_meubilair</vt:lpstr>
      <vt:lpstr>Cijfervoorbeeld!afschrijvingsduur_nieuwbouw</vt:lpstr>
      <vt:lpstr>'Formulier forfait'!afschrijvingsduur_nieuwbouw</vt:lpstr>
      <vt:lpstr>Cijfervoorbeeld!bezettingsgraad_meubilair</vt:lpstr>
      <vt:lpstr>'Formulier forfait'!bezettingsgraad_meubilair</vt:lpstr>
      <vt:lpstr>Cijfervoorbeeld!bezettingsgraad_werken</vt:lpstr>
      <vt:lpstr>'Formulier forfait'!bezettingsgraad_werken</vt:lpstr>
      <vt:lpstr>Cijfervoorbeeld!bouwkost_fin_meubilair</vt:lpstr>
      <vt:lpstr>'Formulier forfait'!bouwkost_fin_meubilair</vt:lpstr>
      <vt:lpstr>Cijfervoorbeeld!bouwkost_fin_werken</vt:lpstr>
      <vt:lpstr>'Formulier forfait'!bouwkost_fin_werken</vt:lpstr>
      <vt:lpstr>Cijfervoorbeeld!bouwkost_meubilair</vt:lpstr>
      <vt:lpstr>'Formulier forfait'!bouwkost_meubilair</vt:lpstr>
      <vt:lpstr>Cijfervoorbeeld!bouwkost_netto_werken</vt:lpstr>
      <vt:lpstr>'Formulier forfait'!bouwkost_netto_werken</vt:lpstr>
      <vt:lpstr>Cijfervoorbeeld!bouwkost_werken</vt:lpstr>
      <vt:lpstr>'Formulier forfait'!bouwkost_werken</vt:lpstr>
      <vt:lpstr>Cijfervoorbeeld!bouwkost_werken_meubilair</vt:lpstr>
      <vt:lpstr>'Formulier forfait'!bouwkost_werken_meubilair</vt:lpstr>
      <vt:lpstr>Cijfervoorbeeld!BTWrecuperatie_meubilair</vt:lpstr>
      <vt:lpstr>'Formulier forfait'!BTWrecuperatie_meubilair</vt:lpstr>
      <vt:lpstr>Cijfervoorbeeld!BTWrecuperatie_werken</vt:lpstr>
      <vt:lpstr>'Formulier forfait'!BTWrecuperatie_werken</vt:lpstr>
      <vt:lpstr>Cijfervoorbeeld!dossiernummer_ZG</vt:lpstr>
      <vt:lpstr>'Formulier forfait'!dossiernummer_ZG</vt:lpstr>
      <vt:lpstr>Cijfervoorbeeld!erkende_plaatsen1</vt:lpstr>
      <vt:lpstr>'Formulier forfait'!erkende_plaatsen1</vt:lpstr>
      <vt:lpstr>Cijfervoorbeeld!erkendeplaatsen_2</vt:lpstr>
      <vt:lpstr>'Formulier forfait'!erkendeplaatsen_2</vt:lpstr>
      <vt:lpstr>Cijfervoorbeeld!financieringskost_meubilair</vt:lpstr>
      <vt:lpstr>'Formulier forfait'!financieringskost_meubilair</vt:lpstr>
      <vt:lpstr>Cijfervoorbeeld!financieringskost_werken</vt:lpstr>
      <vt:lpstr>'Formulier forfait'!financieringskost_werken</vt:lpstr>
      <vt:lpstr>Cijfervoorbeeld!infrakost_verblijfsdag_meubilair</vt:lpstr>
      <vt:lpstr>'Formulier forfait'!infrakost_verblijfsdag_meubilair</vt:lpstr>
      <vt:lpstr>Cijfervoorbeeld!infrakost_verblijfsdag_werken</vt:lpstr>
      <vt:lpstr>'Formulier forfait'!infrakost_verblijfsdag_werken</vt:lpstr>
      <vt:lpstr>Cijfervoorbeeld!infrastructuurcomponent_dagprijs</vt:lpstr>
      <vt:lpstr>'Formulier forfait'!infrastructuurcomponent_dagprijs</vt:lpstr>
      <vt:lpstr>Cijfervoorbeeld!kapitaalsubsidie_meubilair</vt:lpstr>
      <vt:lpstr>'Formulier forfait'!kapitaalsubsidie_meubilair</vt:lpstr>
      <vt:lpstr>Cijfervoorbeeld!kapitaalsubsidie_nieuwbouw</vt:lpstr>
      <vt:lpstr>'Formulier forfait'!kapitaalsubsidie_nieuwbouw</vt:lpstr>
      <vt:lpstr>Cijfervoorbeeld!naam_inrichtendemacht</vt:lpstr>
      <vt:lpstr>'Formulier forfait'!naam_inrichtendemacht</vt:lpstr>
      <vt:lpstr>Cijfervoorbeeld!naamvoorziening</vt:lpstr>
      <vt:lpstr>'Formulier forfait'!naamvoorziening</vt:lpstr>
      <vt:lpstr>Cijfervoorbeeld!nettobouwkost_meubilair</vt:lpstr>
      <vt:lpstr>'Formulier forfait'!nettobouwkost_meubilair</vt:lpstr>
      <vt:lpstr>Cijfervoorbeeld!nettobouwkost_werken</vt:lpstr>
      <vt:lpstr>'Formulier forfait'!nettobouwkost_werken</vt:lpstr>
      <vt:lpstr>Cijfervoorbeeld!ondernemingsnummer</vt:lpstr>
      <vt:lpstr>'Formulier forfait'!ondernemingsnummer</vt:lpstr>
      <vt:lpstr>Cijfervoorbeeld!onroerende_voorheffing</vt:lpstr>
      <vt:lpstr>'Formulier forfait'!onroerende_voorheffing</vt:lpstr>
      <vt:lpstr>Cijfervoorbeeld!rechtsvorm</vt:lpstr>
      <vt:lpstr>'Formulier forfait'!rechtsvorm</vt:lpstr>
      <vt:lpstr>RIZIV</vt:lpstr>
      <vt:lpstr>supplement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Mahieu, Saskia</dc:creator>
  <cp:lastModifiedBy>Cousaert, Christophe</cp:lastModifiedBy>
  <cp:lastPrinted>2016-08-08T07:08:14Z</cp:lastPrinted>
  <dcterms:created xsi:type="dcterms:W3CDTF">2014-04-16T14:32:52Z</dcterms:created>
  <dcterms:modified xsi:type="dcterms:W3CDTF">2017-04-24T13:14:33Z</dcterms:modified>
</cp:coreProperties>
</file>